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9040" windowHeight="15720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/>
  <c r="I7" s="1"/>
  <c r="I10" s="1"/>
  <c r="G5" i="5"/>
  <c r="F5"/>
  <c r="G6" l="1"/>
  <c r="G9" s="1"/>
  <c r="G8"/>
  <c r="J5" i="1"/>
  <c r="J6"/>
  <c r="J5" i="4" s="1"/>
  <c r="I9" i="1"/>
  <c r="I8"/>
  <c r="H9"/>
  <c r="H8"/>
  <c r="F17" s="1"/>
  <c r="E8"/>
  <c r="E17" s="1"/>
  <c r="E9"/>
  <c r="E16" s="1"/>
  <c r="D9"/>
  <c r="D16" s="1"/>
  <c r="D8"/>
  <c r="D17" s="1"/>
  <c r="H5" i="4"/>
  <c r="G5"/>
  <c r="F5"/>
  <c r="E5"/>
  <c r="E7" s="1"/>
  <c r="D5"/>
  <c r="E6" i="5"/>
  <c r="F6"/>
  <c r="E5"/>
  <c r="B6"/>
  <c r="C6"/>
  <c r="D6"/>
  <c r="B5"/>
  <c r="C5"/>
  <c r="D5"/>
  <c r="B9" l="1"/>
  <c r="F16" i="1"/>
  <c r="J9"/>
  <c r="G14" i="5"/>
  <c r="E10" i="4"/>
  <c r="H6" i="5"/>
  <c r="H5"/>
  <c r="H7" i="4"/>
  <c r="H10" s="1"/>
  <c r="F8" i="5"/>
  <c r="F9"/>
  <c r="C8"/>
  <c r="C9"/>
  <c r="B8"/>
  <c r="H8" l="1"/>
  <c r="B11" s="1"/>
  <c r="H9"/>
  <c r="I13" i="4"/>
  <c r="E13" s="1"/>
  <c r="B14" i="5"/>
  <c r="F14"/>
  <c r="C14"/>
  <c r="G11" l="1"/>
  <c r="C11"/>
  <c r="G12"/>
  <c r="B12"/>
  <c r="C12"/>
  <c r="F12"/>
  <c r="F11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<sst xmlns="http://schemas.openxmlformats.org/spreadsheetml/2006/main" count="54" uniqueCount="26">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</sst>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4"/>
  <c:chart>
    <c:autoTitleDeleted val="1"/>
    <c:view3D>
      <c:rotX val="10"/>
      <c:depthPercent val="100"/>
      <c:perspective val="30"/>
    </c:view3D>
    <c:plotArea>
      <c:layout/>
      <c:bar3DChart>
        <c:barDir val="col"/>
        <c:grouping val="clustered"/>
        <c:ser>
          <c:idx val="0"/>
          <c:order val="0"/>
          <c:tx>
            <c:v>Dollars</c:v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697925</c:v>
                </c:pt>
                <c:pt idx="1">
                  <c:v>752823</c:v>
                </c:pt>
                <c:pt idx="2">
                  <c:v>919987</c:v>
                </c:pt>
                <c:pt idx="3">
                  <c:v>91855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Val val="1"/>
        </c:dLbls>
        <c:gapWidth val="75"/>
        <c:shape val="box"/>
        <c:axId val="111537536"/>
        <c:axId val="111572096"/>
        <c:axId val="0"/>
      </c:bar3DChart>
      <c:catAx>
        <c:axId val="1115375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1572096"/>
        <c:crosses val="autoZero"/>
        <c:auto val="1"/>
        <c:lblAlgn val="ctr"/>
        <c:lblOffset val="100"/>
      </c:catAx>
      <c:valAx>
        <c:axId val="111572096"/>
        <c:scaling>
          <c:orientation val="minMax"/>
        </c:scaling>
        <c:axPos val="l"/>
        <c:numFmt formatCode="&quot;$&quot;#,##0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1537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46"/>
          <c:y val="0.85979852161814618"/>
          <c:w val="0.17889539128578971"/>
          <c:h val="8.9673911135606507E-2"/>
        </c:manualLayout>
      </c:layout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</c:chart>
  <c:printSettings>
    <c:headerFooter alignWithMargins="0"/>
    <c:pageMargins b="1" l="0.75000000000000011" r="0.75000000000000011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4"/>
  <c:chart>
    <c:autoTitleDeleted val="1"/>
    <c:view3D>
      <c:rotX val="10"/>
      <c:depthPercent val="100"/>
      <c:perspective val="30"/>
    </c:view3D>
    <c:plotArea>
      <c:layout/>
      <c:bar3DChart>
        <c:barDir val="col"/>
        <c:grouping val="clustered"/>
        <c:ser>
          <c:idx val="0"/>
          <c:order val="0"/>
          <c:tx>
            <c:v>Dollars: Old and Dead Combined</c:v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697925</c:v>
                </c:pt>
                <c:pt idx="1">
                  <c:v>752823</c:v>
                </c:pt>
                <c:pt idx="2">
                  <c:v>1011842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Val val="1"/>
        </c:dLbls>
        <c:gapWidth val="75"/>
        <c:shape val="box"/>
        <c:axId val="111814528"/>
        <c:axId val="111816064"/>
        <c:axId val="0"/>
      </c:bar3DChart>
      <c:catAx>
        <c:axId val="11181452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1816064"/>
        <c:crosses val="autoZero"/>
        <c:lblAlgn val="ctr"/>
        <c:lblOffset val="100"/>
      </c:catAx>
      <c:valAx>
        <c:axId val="111816064"/>
        <c:scaling>
          <c:orientation val="minMax"/>
        </c:scaling>
        <c:axPos val="l"/>
        <c:numFmt formatCode="&quot;$&quot;#,##0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1814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53E-2"/>
          <c:y val="0.84196526259005866"/>
          <c:w val="0.57384733470370419"/>
          <c:h val="8.9673911135606507E-2"/>
        </c:manualLayout>
      </c:layout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</c:chart>
  <c:printSettings>
    <c:headerFooter alignWithMargins="0"/>
    <c:pageMargins b="1" l="0.75000000000000011" r="0.75000000000000011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xmlns="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xmlns="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xmlns="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xmlns="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xmlns="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xmlns="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xmlns="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xmlns="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xmlns="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xmlns="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xmlns="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xmlns="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7"/>
  <sheetViews>
    <sheetView tabSelected="1" zoomScaleNormal="100" workbookViewId="0">
      <selection activeCell="D5" sqref="D5"/>
    </sheetView>
  </sheetViews>
  <sheetFormatPr defaultRowHeight="12.75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>
      <c r="A5" s="55"/>
      <c r="B5" s="121" t="s">
        <v>1</v>
      </c>
      <c r="C5" s="122"/>
      <c r="D5" s="9">
        <v>23</v>
      </c>
      <c r="E5" s="7">
        <v>13</v>
      </c>
      <c r="F5" s="6">
        <v>7</v>
      </c>
      <c r="G5" s="5">
        <v>19</v>
      </c>
      <c r="H5" s="41">
        <v>4</v>
      </c>
      <c r="I5" s="47">
        <v>2</v>
      </c>
      <c r="J5" s="63">
        <f>SUM(D5:I5)</f>
        <v>68</v>
      </c>
      <c r="K5" s="55"/>
    </row>
    <row r="6" spans="1:11" ht="39.950000000000003" customHeight="1" thickBot="1">
      <c r="A6" s="55"/>
      <c r="B6" s="119" t="s">
        <v>2</v>
      </c>
      <c r="C6" s="120"/>
      <c r="D6" s="99">
        <v>697925</v>
      </c>
      <c r="E6" s="100">
        <v>436546</v>
      </c>
      <c r="F6" s="101">
        <v>316277</v>
      </c>
      <c r="G6" s="102">
        <v>769609</v>
      </c>
      <c r="H6" s="103">
        <v>150378</v>
      </c>
      <c r="I6" s="104">
        <v>91855</v>
      </c>
      <c r="J6" s="105">
        <f>SUM(D6:I6)</f>
        <v>2462590</v>
      </c>
      <c r="K6" s="55"/>
    </row>
    <row r="7" spans="1:11" ht="94.5" customHeight="1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>
      <c r="A8" s="55"/>
      <c r="B8" s="55"/>
      <c r="C8" s="55"/>
      <c r="D8" s="57">
        <f>D5</f>
        <v>23</v>
      </c>
      <c r="E8" s="57">
        <f>SUM(E5:F5)</f>
        <v>20</v>
      </c>
      <c r="F8" s="115" t="s">
        <v>9</v>
      </c>
      <c r="G8" s="116"/>
      <c r="H8" s="60">
        <f>SUM(G5:H5)</f>
        <v>23</v>
      </c>
      <c r="I8" s="61">
        <f>I5</f>
        <v>2</v>
      </c>
      <c r="J8" s="55"/>
      <c r="K8" s="55"/>
    </row>
    <row r="9" spans="1:11" ht="39.950000000000003" customHeight="1" thickBot="1">
      <c r="A9" s="55"/>
      <c r="B9" s="55"/>
      <c r="C9" s="55"/>
      <c r="D9" s="58">
        <f>D6</f>
        <v>697925</v>
      </c>
      <c r="E9" s="59">
        <f>SUM(E6:F6)</f>
        <v>752823</v>
      </c>
      <c r="F9" s="117" t="s">
        <v>2</v>
      </c>
      <c r="G9" s="118"/>
      <c r="H9" s="62">
        <f>SUM(G6:H6)</f>
        <v>919987</v>
      </c>
      <c r="I9" s="58">
        <f>I6</f>
        <v>91855</v>
      </c>
      <c r="J9" s="106">
        <f>H9+I9</f>
        <v>1011842</v>
      </c>
      <c r="K9" s="55"/>
    </row>
    <row r="10" spans="1:11" ht="13.5" thickTop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>
      <c r="C15" s="38"/>
      <c r="D15" s="38" t="s">
        <v>18</v>
      </c>
      <c r="E15" s="38" t="s">
        <v>19</v>
      </c>
      <c r="F15" s="38" t="s">
        <v>20</v>
      </c>
    </row>
    <row r="16" spans="1:11">
      <c r="C16" s="38" t="s">
        <v>16</v>
      </c>
      <c r="D16" s="39">
        <f>D9</f>
        <v>697925</v>
      </c>
      <c r="E16" s="39">
        <f>E9</f>
        <v>752823</v>
      </c>
      <c r="F16" s="39">
        <f>H9</f>
        <v>919987</v>
      </c>
    </row>
    <row r="17" spans="3:6">
      <c r="C17" s="38" t="s">
        <v>17</v>
      </c>
      <c r="D17" s="38">
        <f>D8</f>
        <v>23</v>
      </c>
      <c r="E17" s="38">
        <f>E8</f>
        <v>20</v>
      </c>
      <c r="F17" s="38">
        <f>H8</f>
        <v>23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W43"/>
  <sheetViews>
    <sheetView zoomScaleNormal="100" workbookViewId="0"/>
  </sheetViews>
  <sheetFormatPr defaultRowHeight="12.75"/>
  <sheetData>
    <row r="1" spans="1:2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43"/>
  <sheetViews>
    <sheetView zoomScaleNormal="100" workbookViewId="0"/>
  </sheetViews>
  <sheetFormatPr defaultRowHeight="12.75"/>
  <sheetData>
    <row r="1" spans="1:2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>
      <c r="A5" s="67"/>
      <c r="B5" s="14">
        <f>'Stock Analysis'!D5</f>
        <v>23</v>
      </c>
      <c r="C5" s="14">
        <f>'Stock Analysis'!E5</f>
        <v>13</v>
      </c>
      <c r="D5" s="14">
        <f>'Stock Analysis'!F5</f>
        <v>7</v>
      </c>
      <c r="E5" s="14">
        <f>'Stock Analysis'!G5</f>
        <v>19</v>
      </c>
      <c r="F5" s="14">
        <f>'Stock Analysis'!H5</f>
        <v>4</v>
      </c>
      <c r="G5" s="14">
        <f>'Stock Analysis'!I5</f>
        <v>2</v>
      </c>
      <c r="H5" s="15">
        <f>SUM(B5:F5)</f>
        <v>66</v>
      </c>
      <c r="I5" s="67"/>
    </row>
    <row r="6" spans="1:9" ht="39.950000000000003" hidden="1" customHeight="1" thickBot="1">
      <c r="A6" s="67"/>
      <c r="B6" s="16">
        <f>'Stock Analysis'!D6</f>
        <v>697925</v>
      </c>
      <c r="C6" s="17">
        <f>'Stock Analysis'!E6</f>
        <v>436546</v>
      </c>
      <c r="D6" s="18">
        <f>'Stock Analysis'!F6</f>
        <v>316277</v>
      </c>
      <c r="E6" s="19">
        <f>'Stock Analysis'!G6</f>
        <v>769609</v>
      </c>
      <c r="F6" s="20">
        <f>'Stock Analysis'!H6</f>
        <v>150378</v>
      </c>
      <c r="G6" s="20">
        <f>'Stock Analysis'!I6</f>
        <v>91855</v>
      </c>
      <c r="H6" s="21">
        <f>SUM(B6:G6)</f>
        <v>2462590</v>
      </c>
      <c r="I6" s="67"/>
    </row>
    <row r="7" spans="1:9" ht="94.5" customHeight="1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>
      <c r="A8" s="67"/>
      <c r="B8" s="75">
        <f>B5</f>
        <v>23</v>
      </c>
      <c r="C8" s="75">
        <f>SUM(C5:D5)</f>
        <v>20</v>
      </c>
      <c r="D8" s="138" t="s">
        <v>9</v>
      </c>
      <c r="E8" s="139"/>
      <c r="F8" s="87">
        <f>SUM(E5:F5)</f>
        <v>23</v>
      </c>
      <c r="G8" s="46">
        <f>G5</f>
        <v>2</v>
      </c>
      <c r="H8" s="109">
        <f>SUM(B8+C8+F8+G8)</f>
        <v>68</v>
      </c>
      <c r="I8" s="67"/>
    </row>
    <row r="9" spans="1:9" ht="28.5" customHeight="1" thickBot="1">
      <c r="A9" s="67"/>
      <c r="B9" s="76">
        <f>B6</f>
        <v>697925</v>
      </c>
      <c r="C9" s="77">
        <f>SUM(C6:D6)</f>
        <v>752823</v>
      </c>
      <c r="D9" s="140" t="s">
        <v>2</v>
      </c>
      <c r="E9" s="141"/>
      <c r="F9" s="88">
        <f>SUM(E6:F6)</f>
        <v>919987</v>
      </c>
      <c r="G9" s="45">
        <f>G6</f>
        <v>91855</v>
      </c>
      <c r="H9" s="110">
        <f>SUM(B9+C9+F9+G9)</f>
        <v>2462590</v>
      </c>
      <c r="I9" s="67"/>
    </row>
    <row r="10" spans="1:9" ht="19.5" thickTop="1" thickBot="1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>
      <c r="A11" s="67"/>
      <c r="B11" s="80">
        <f>IF(ISERROR(B8/H8),"0",(B8/H8))</f>
        <v>0.33823529411764708</v>
      </c>
      <c r="C11" s="81">
        <f>IF(ISERROR(C8/H8),"0",C8/H8)</f>
        <v>0.29411764705882354</v>
      </c>
      <c r="D11" s="132" t="s">
        <v>13</v>
      </c>
      <c r="E11" s="133"/>
      <c r="F11" s="90">
        <f>IF(ISERROR(F8/H8),"0",(F8/H8))</f>
        <v>0.33823529411764708</v>
      </c>
      <c r="G11" s="90">
        <f>IF(ISERROR(G8/H8),"0",(G8/H8))</f>
        <v>2.9411764705882353E-2</v>
      </c>
      <c r="H11" s="67"/>
      <c r="I11" s="67"/>
    </row>
    <row r="12" spans="1:9" ht="23.45" customHeight="1" thickBot="1">
      <c r="A12" s="67"/>
      <c r="B12" s="82">
        <f>IF(ISERROR(B6/H9),"0",(B6/H9))</f>
        <v>0.28341096162982876</v>
      </c>
      <c r="C12" s="83">
        <f>IF(ISERROR(C9/H9),"0",C9/H9)</f>
        <v>0.30570375092890006</v>
      </c>
      <c r="D12" s="134" t="s">
        <v>14</v>
      </c>
      <c r="E12" s="135"/>
      <c r="F12" s="91">
        <f>IF(ISERROR(F9/H9),"0",(F9/H9))</f>
        <v>0.3735851278531952</v>
      </c>
      <c r="G12" s="91">
        <f>IF(ISERROR(G9/H9),"0",(G9/H9))</f>
        <v>3.7300159588075969E-2</v>
      </c>
      <c r="H12" s="67"/>
      <c r="I12" s="67"/>
    </row>
    <row r="13" spans="1:9" ht="22.5" customHeight="1" thickTop="1" thickBot="1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>
      <c r="A14" s="67"/>
      <c r="B14" s="86">
        <f>IF(ISERROR(B9/B8),"0",B9/B8)</f>
        <v>30344.565217391304</v>
      </c>
      <c r="C14" s="86">
        <f>IF(ISERROR(C9/C8),"0",C9/C8)</f>
        <v>37641.15</v>
      </c>
      <c r="D14" s="136" t="s">
        <v>12</v>
      </c>
      <c r="E14" s="137"/>
      <c r="F14" s="94">
        <f>IF(ISERROR(F9/F8),"0",F9/F8)</f>
        <v>39999.434782608696</v>
      </c>
      <c r="G14" s="88">
        <f>IF(ISERROR(G9/G8),"0",G9/G8)</f>
        <v>45927.5</v>
      </c>
      <c r="H14" s="67"/>
      <c r="I14" s="67"/>
    </row>
    <row r="15" spans="1:9" ht="26.45" customHeight="1" thickTop="1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75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>
      <c r="A5" s="55"/>
      <c r="B5" s="148" t="s">
        <v>2</v>
      </c>
      <c r="C5" s="149"/>
      <c r="D5" s="31">
        <f>'Stock Analysis'!D6</f>
        <v>697925</v>
      </c>
      <c r="E5" s="32">
        <f>'Stock Analysis'!E6</f>
        <v>436546</v>
      </c>
      <c r="F5" s="33">
        <f>'Stock Analysis'!F6</f>
        <v>316277</v>
      </c>
      <c r="G5" s="34">
        <f>'Stock Analysis'!G6</f>
        <v>769609</v>
      </c>
      <c r="H5" s="35">
        <f>'Stock Analysis'!H6</f>
        <v>150378</v>
      </c>
      <c r="I5" s="20">
        <f>'Stock Analysis'!I6</f>
        <v>91855</v>
      </c>
      <c r="J5" s="36">
        <f>'Stock Analysis'!J6</f>
        <v>2462590</v>
      </c>
      <c r="K5" s="55"/>
    </row>
    <row r="6" spans="1:11" ht="94.5" customHeight="1" thickBot="1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>
      <c r="A7" s="55"/>
      <c r="B7" s="55"/>
      <c r="C7" s="55"/>
      <c r="D7" s="72"/>
      <c r="E7" s="95">
        <f>SUM(E5:F5)</f>
        <v>752823</v>
      </c>
      <c r="F7" s="146" t="s">
        <v>2</v>
      </c>
      <c r="G7" s="147"/>
      <c r="H7" s="45">
        <f>SUM(G5:H5)</f>
        <v>919987</v>
      </c>
      <c r="I7" s="45">
        <f>I5</f>
        <v>91855</v>
      </c>
      <c r="J7" s="55"/>
      <c r="K7" s="55"/>
    </row>
    <row r="8" spans="1:11" ht="14.25" thickTop="1" thickBo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>
      <c r="A10" s="55"/>
      <c r="B10" s="55"/>
      <c r="C10" s="55"/>
      <c r="D10" s="55"/>
      <c r="E10" s="97">
        <f>E7*E9</f>
        <v>75282.3</v>
      </c>
      <c r="F10" s="146" t="s">
        <v>10</v>
      </c>
      <c r="G10" s="147"/>
      <c r="H10" s="98">
        <f>H7*H9</f>
        <v>137998.04999999999</v>
      </c>
      <c r="I10" s="98">
        <f>I7*I9</f>
        <v>22963.75</v>
      </c>
      <c r="J10" s="55"/>
      <c r="K10" s="55"/>
    </row>
    <row r="11" spans="1:11" ht="13.5" thickTop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>
      <c r="A13" s="111"/>
      <c r="B13" s="111"/>
      <c r="C13" s="111"/>
      <c r="D13" s="111"/>
      <c r="E13" s="114">
        <f>IF(ISERROR(I13/J5),"0",I13/J5)</f>
        <v>9.5933184167888277E-2</v>
      </c>
      <c r="F13" s="111"/>
      <c r="G13" s="111"/>
      <c r="H13" s="111"/>
      <c r="I13" s="113">
        <f>E10+H10+I10</f>
        <v>236244.09999999998</v>
      </c>
      <c r="J13" s="112"/>
      <c r="K13" s="111"/>
    </row>
    <row r="14" spans="1:1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User</cp:lastModifiedBy>
  <cp:lastPrinted>2008-05-15T17:16:52Z</cp:lastPrinted>
  <dcterms:created xsi:type="dcterms:W3CDTF">2008-04-22T17:08:07Z</dcterms:created>
  <dcterms:modified xsi:type="dcterms:W3CDTF">2023-09-07T15:45:50Z</dcterms:modified>
</cp:coreProperties>
</file>