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HBGSERVER\UsersData\mike.harrington\Desktop\"/>
    </mc:Choice>
  </mc:AlternateContent>
  <xr:revisionPtr revIDLastSave="0" documentId="8_{924448DE-DFC6-4C80-ABCD-A2984403F385}" xr6:coauthVersionLast="45" xr6:coauthVersionMax="45" xr10:uidLastSave="{00000000-0000-0000-0000-000000000000}"/>
  <bookViews>
    <workbookView xWindow="25080" yWindow="-120" windowWidth="25440" windowHeight="15990" xr2:uid="{00000000-000D-0000-FFFF-FFFF00000000}"/>
  </bookViews>
  <sheets>
    <sheet name="Power of Turn" sheetId="16" r:id="rId1"/>
    <sheet name="NV Washout Gross Per Unit" sheetId="1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6" l="1"/>
  <c r="E33" i="18" l="1"/>
  <c r="E32" i="18"/>
  <c r="E31" i="18"/>
  <c r="E30" i="18"/>
  <c r="E29" i="18"/>
  <c r="E28" i="18"/>
  <c r="E27" i="18"/>
  <c r="E26" i="18"/>
  <c r="C25" i="18"/>
  <c r="E25" i="18" s="1"/>
  <c r="C24" i="18"/>
  <c r="C23" i="18"/>
  <c r="C22" i="18"/>
  <c r="E22" i="18" s="1"/>
  <c r="E20" i="18"/>
  <c r="E9" i="18"/>
  <c r="E6" i="18"/>
  <c r="E4" i="18"/>
  <c r="E3" i="18"/>
  <c r="F33" i="18" l="1"/>
  <c r="F32" i="18"/>
  <c r="E5" i="18"/>
  <c r="E7" i="18" s="1"/>
  <c r="E8" i="18" s="1"/>
  <c r="F29" i="18"/>
  <c r="F20" i="18"/>
  <c r="F22" i="18"/>
  <c r="F31" i="18"/>
  <c r="E23" i="18"/>
  <c r="F23" i="18" s="1"/>
  <c r="F25" i="18" s="1"/>
  <c r="E22" i="16"/>
  <c r="E25" i="16"/>
  <c r="E11" i="18" l="1"/>
  <c r="E13" i="18" s="1"/>
  <c r="H10" i="16"/>
  <c r="E5" i="16"/>
  <c r="E24" i="18" l="1"/>
  <c r="F24" i="18" s="1"/>
  <c r="E11" i="16"/>
  <c r="E13" i="16" s="1"/>
  <c r="H18" i="16"/>
  <c r="E23" i="16" s="1"/>
  <c r="H11" i="16"/>
  <c r="E8" i="16"/>
  <c r="F26" i="18" l="1"/>
  <c r="F30" i="18"/>
  <c r="F28" i="18"/>
  <c r="F27" i="18"/>
  <c r="E24" i="16"/>
  <c r="H23" i="16" s="1"/>
  <c r="J23" i="16" s="1"/>
  <c r="H12" i="16"/>
  <c r="H32" i="16" s="1"/>
  <c r="J18" i="16"/>
  <c r="H31" i="16"/>
  <c r="J31" i="16" s="1"/>
  <c r="H27" i="16"/>
  <c r="J27" i="16" s="1"/>
  <c r="H30" i="16"/>
  <c r="J30" i="16" s="1"/>
  <c r="H22" i="16"/>
  <c r="J22" i="16" s="1"/>
  <c r="H29" i="16"/>
  <c r="J29" i="16" s="1"/>
  <c r="H20" i="16"/>
  <c r="H13" i="16"/>
  <c r="H26" i="16" l="1"/>
  <c r="J26" i="16" s="1"/>
  <c r="H28" i="16"/>
  <c r="J28" i="16" s="1"/>
  <c r="H25" i="16"/>
  <c r="J25" i="16" s="1"/>
  <c r="F34" i="18"/>
  <c r="E34" i="18" s="1"/>
  <c r="H24" i="16"/>
  <c r="J24" i="16" s="1"/>
  <c r="J20" i="16"/>
  <c r="H14" i="16"/>
  <c r="J32" i="16" s="1"/>
  <c r="H33" i="16" l="1"/>
  <c r="H34" i="16" s="1"/>
  <c r="H35" i="16" s="1"/>
  <c r="J33" i="16"/>
  <c r="J34" i="16" s="1"/>
  <c r="J35" i="16" s="1"/>
</calcChain>
</file>

<file path=xl/sharedStrings.xml><?xml version="1.0" encoding="utf-8"?>
<sst xmlns="http://schemas.openxmlformats.org/spreadsheetml/2006/main" count="83" uniqueCount="55">
  <si>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</si>
  <si>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</si>
  <si>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</si>
  <si>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</si>
  <si>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</si>
  <si>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Total Additional Income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</si>
  <si>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</si>
  <si>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</si>
  <si>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</si>
  <si>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</si>
  <si>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</si>
  <si>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</si>
  <si>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</si>
  <si>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</si>
  <si>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</si>
  <si>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</si>
  <si>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</si>
  <si>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</si>
  <si>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</si>
  <si>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</si>
  <si>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</si>
  <si>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</si>
  <si>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</si>
  <si>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</si>
  <si>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</si>
  <si>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</si>
  <si>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</si>
  <si>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</si>
  <si>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</si>
  <si>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</si>
  <si>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</si>
  <si>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</si>
  <si>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</si>
  <si>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</si>
  <si>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</si>
  <si>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</si>
  <si>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</si>
  <si>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</si>
  <si>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Total Projected Gross (Variance + Current)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</si>
  <si>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</si>
  <si>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</si>
  <si>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</si>
  <si>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</si>
  <si>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</si>
  <si>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</si>
  <si>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</si>
  <si>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</si>
  <si>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</si>
  <si>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</si>
  <si>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</si>
  <si>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</si>
  <si>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</si>
  <si>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</si>
  <si>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Per Unit</t>
  </si>
  <si>
    <t>Totals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</si>
</sst>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6" xfId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6</xdr:col>
      <xdr:colOff>12601</xdr:colOff>
      <xdr:row>0</xdr:row>
      <xdr:rowOff>19655</xdr:rowOff>
    </xdr:from>
    <xdr:to>
      <xdr:col>8</xdr:col>
      <xdr:colOff>713116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323" y="19655"/>
          <a:ext cx="2168071" cy="92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2358" y="3619149"/>
          <a:ext cx="2362554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504825</xdr:colOff>
      <xdr:row>36</xdr:row>
      <xdr:rowOff>38100</xdr:rowOff>
    </xdr:from>
    <xdr:to>
      <xdr:col>22</xdr:col>
      <xdr:colOff>352425</xdr:colOff>
      <xdr:row>36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22745700" y="9763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158749</xdr:colOff>
      <xdr:row>15</xdr:row>
      <xdr:rowOff>34636</xdr:rowOff>
    </xdr:from>
    <xdr:to>
      <xdr:col>6</xdr:col>
      <xdr:colOff>0</xdr:colOff>
      <xdr:row>35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58749" y="3527136"/>
          <a:ext cx="6424084" cy="59834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14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26991" y="9725031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8777" y="99217"/>
          <a:ext cx="1020763" cy="77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887840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zoomScale="90" zoomScaleNormal="90" zoomScalePageLayoutView="90" workbookViewId="0">
      <selection activeCell="J4" sqref="J4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0.85546875" customWidth="1"/>
    <col min="7" max="7" width="2.85546875" customWidth="1"/>
    <col min="8" max="8" width="18.140625" style="1" customWidth="1"/>
    <col min="9" max="9" width="50.7109375" customWidth="1"/>
    <col min="10" max="10" width="22.42578125" customWidth="1"/>
    <col min="11" max="11" width="35.85546875" style="3" customWidth="1"/>
    <col min="12" max="12" width="12.42578125" customWidth="1"/>
    <col min="13" max="13" width="8.5703125" customWidth="1"/>
    <col min="14" max="16" width="12.5703125" customWidth="1"/>
  </cols>
  <sheetData>
    <row r="1" spans="1:14" s="3" customFormat="1" ht="13.5" customHeight="1" x14ac:dyDescent="0.2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3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00000000000001" customHeight="1" thickBot="1" x14ac:dyDescent="0.3">
      <c r="A3" s="10"/>
      <c r="B3" s="57"/>
      <c r="C3" s="58"/>
      <c r="D3" s="24" t="s">
        <v>20</v>
      </c>
      <c r="E3" s="59">
        <v>2945</v>
      </c>
      <c r="F3" s="60"/>
      <c r="G3" s="54"/>
      <c r="H3" s="55"/>
      <c r="I3" s="61"/>
      <c r="J3" s="61"/>
      <c r="K3" s="7"/>
      <c r="L3" s="4"/>
      <c r="M3" s="2"/>
      <c r="N3" s="2"/>
    </row>
    <row r="4" spans="1:14" ht="20.100000000000001" customHeight="1" thickBot="1" x14ac:dyDescent="0.3">
      <c r="A4" s="10"/>
      <c r="B4" s="57"/>
      <c r="C4" s="58"/>
      <c r="D4" s="24" t="s">
        <v>6</v>
      </c>
      <c r="E4" s="62">
        <v>7</v>
      </c>
      <c r="F4" s="60"/>
      <c r="G4" s="54"/>
      <c r="H4" s="55"/>
      <c r="I4" s="63"/>
      <c r="J4" s="63"/>
      <c r="K4" s="8"/>
      <c r="L4" s="5"/>
      <c r="M4" s="2"/>
      <c r="N4" s="2"/>
    </row>
    <row r="5" spans="1:14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420.71428571428572</v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00000000000001" customHeight="1" thickBot="1" x14ac:dyDescent="0.3">
      <c r="A6" s="10"/>
      <c r="B6" s="57"/>
      <c r="C6" s="58"/>
      <c r="D6" s="24" t="s">
        <v>14</v>
      </c>
      <c r="E6" s="47">
        <v>1382</v>
      </c>
      <c r="F6" s="60"/>
      <c r="G6" s="54"/>
      <c r="H6" s="64"/>
      <c r="I6" s="65"/>
      <c r="J6" s="65"/>
      <c r="K6" s="9"/>
      <c r="L6" s="4"/>
      <c r="M6" s="2"/>
      <c r="N6" s="2"/>
    </row>
    <row r="7" spans="1:14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3.2848896434634973</v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3.653090758734753</v>
      </c>
      <c r="F8" s="60"/>
      <c r="G8" s="68"/>
      <c r="H8" s="98">
        <v>6</v>
      </c>
      <c r="I8" s="27" t="s">
        <v>13</v>
      </c>
      <c r="J8" s="27"/>
      <c r="K8" s="12"/>
      <c r="L8" s="4"/>
      <c r="M8" s="2"/>
      <c r="N8" s="15"/>
    </row>
    <row r="9" spans="1:14" ht="20.100000000000001" customHeight="1" thickTop="1" thickBot="1" x14ac:dyDescent="0.3">
      <c r="B9" s="69"/>
      <c r="C9" s="70"/>
      <c r="D9" s="26" t="s">
        <v>21</v>
      </c>
      <c r="E9" s="71">
        <v>-1294</v>
      </c>
      <c r="F9" s="60"/>
      <c r="G9" s="72"/>
      <c r="H9" s="97">
        <v>-1000</v>
      </c>
      <c r="I9" s="28" t="s">
        <v>18</v>
      </c>
      <c r="J9" s="73"/>
      <c r="K9" s="13"/>
      <c r="L9" s="5"/>
      <c r="M9" s="2"/>
      <c r="N9" s="15"/>
    </row>
    <row r="10" spans="1:14" ht="20.100000000000001" customHeight="1" thickTop="1" thickBot="1" x14ac:dyDescent="0.3">
      <c r="B10" s="49"/>
      <c r="C10" s="74"/>
      <c r="D10" s="74"/>
      <c r="E10" s="74"/>
      <c r="F10" s="60"/>
      <c r="G10" s="61"/>
      <c r="H10" s="83">
        <f>IF(ISERROR(E6*H8)/12,"",(E6*H8)/12)</f>
        <v>691</v>
      </c>
      <c r="I10" s="29" t="s">
        <v>8</v>
      </c>
      <c r="J10" s="29"/>
      <c r="K10" s="7"/>
      <c r="L10" s="4"/>
      <c r="M10" s="2"/>
      <c r="N10" s="15"/>
    </row>
    <row r="11" spans="1:14" ht="20.100000000000001" customHeight="1" thickBot="1" x14ac:dyDescent="0.3">
      <c r="B11" s="49"/>
      <c r="C11" s="74"/>
      <c r="D11" s="75" t="s">
        <v>11</v>
      </c>
      <c r="E11" s="82">
        <f>IF(ISERROR(E9*E5),"",(E9*E5))</f>
        <v>-544404.28571428568</v>
      </c>
      <c r="F11" s="60"/>
      <c r="G11" s="61"/>
      <c r="H11" s="84">
        <f>IF(ISERROR(H9*H10),"",H9*H10)</f>
        <v>-691000</v>
      </c>
      <c r="I11" s="29" t="s">
        <v>1</v>
      </c>
      <c r="J11" s="29"/>
      <c r="K11" s="7"/>
      <c r="L11" s="5"/>
      <c r="M11" s="2"/>
      <c r="N11" s="15"/>
    </row>
    <row r="12" spans="1:14" ht="20.100000000000001" customHeight="1" thickBot="1" x14ac:dyDescent="0.3">
      <c r="B12" s="49"/>
      <c r="C12" s="74"/>
      <c r="D12" s="76"/>
      <c r="E12" s="76"/>
      <c r="F12" s="41"/>
      <c r="G12" s="61"/>
      <c r="H12" s="84">
        <f>IF(ISERROR(H11-E11),"",IF(ISBLANK(H8),"",(H11-E11)))</f>
        <v>-146595.71428571432</v>
      </c>
      <c r="I12" s="30" t="s">
        <v>16</v>
      </c>
      <c r="J12" s="30"/>
      <c r="K12" s="7"/>
      <c r="L12" s="4"/>
      <c r="M12" s="2"/>
      <c r="N12" s="15"/>
    </row>
    <row r="13" spans="1:14" ht="20.100000000000001" customHeight="1" thickBot="1" x14ac:dyDescent="0.3">
      <c r="B13" s="49"/>
      <c r="C13" s="74"/>
      <c r="D13" s="75" t="s">
        <v>12</v>
      </c>
      <c r="E13" s="82">
        <f>IF(ISERROR(E11*12),"",E11*12)</f>
        <v>-6532851.4285714282</v>
      </c>
      <c r="F13" s="41"/>
      <c r="G13" s="61"/>
      <c r="H13" s="85">
        <f>IF(ISERROR(H11*12),"",(H11*12))</f>
        <v>-8292000</v>
      </c>
      <c r="I13" s="29" t="s">
        <v>4</v>
      </c>
      <c r="J13" s="29"/>
      <c r="L13" s="5"/>
      <c r="M13" s="2"/>
      <c r="N13" s="15"/>
    </row>
    <row r="14" spans="1:14" ht="20.100000000000001" customHeight="1" x14ac:dyDescent="0.25">
      <c r="B14" s="77"/>
      <c r="C14" s="77"/>
      <c r="D14" s="77"/>
      <c r="E14" s="49"/>
      <c r="F14" s="41"/>
      <c r="G14" s="78"/>
      <c r="H14" s="84">
        <f>IF(ISERROR(H12*12),"",H12*12)</f>
        <v>-1759148.5714285718</v>
      </c>
      <c r="I14" s="30" t="s">
        <v>17</v>
      </c>
      <c r="J14" s="30"/>
      <c r="K14"/>
      <c r="M14" s="14"/>
      <c r="N14" s="14"/>
    </row>
    <row r="15" spans="1:14" x14ac:dyDescent="0.2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2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2">
      <c r="B17" s="20"/>
      <c r="C17" s="20"/>
      <c r="D17" s="20"/>
      <c r="E17" s="20"/>
      <c r="F17" s="20"/>
      <c r="G17" s="20"/>
      <c r="H17" s="33" t="s">
        <v>15</v>
      </c>
      <c r="I17" s="34" t="s">
        <v>3</v>
      </c>
      <c r="J17" s="33" t="s">
        <v>2</v>
      </c>
      <c r="L17" s="14"/>
      <c r="M17" s="14"/>
      <c r="N17" s="14"/>
    </row>
    <row r="18" spans="2:14" ht="21.95" customHeight="1" x14ac:dyDescent="0.2">
      <c r="B18" s="39"/>
      <c r="C18" s="39"/>
      <c r="D18" s="40"/>
      <c r="E18" s="39"/>
      <c r="F18" s="41"/>
      <c r="G18" s="41"/>
      <c r="H18" s="86">
        <f>ROUNDUP((H10-E5),-0.5)</f>
        <v>271</v>
      </c>
      <c r="I18" s="35" t="s">
        <v>50</v>
      </c>
      <c r="J18" s="87">
        <f>(H18*12)</f>
        <v>3252</v>
      </c>
    </row>
    <row r="19" spans="2:14" ht="6.75" customHeight="1" thickBot="1" x14ac:dyDescent="0.3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1.95" customHeight="1" thickBot="1" x14ac:dyDescent="0.3">
      <c r="B20" s="45"/>
      <c r="C20" s="31" t="s">
        <v>22</v>
      </c>
      <c r="D20" s="46"/>
      <c r="E20" s="47">
        <v>3365</v>
      </c>
      <c r="F20" s="41"/>
      <c r="G20" s="41"/>
      <c r="H20" s="95">
        <f>E20*H18</f>
        <v>911915</v>
      </c>
      <c r="I20" s="35" t="s">
        <v>32</v>
      </c>
      <c r="J20" s="95">
        <f>(H20*12)</f>
        <v>10942980</v>
      </c>
      <c r="L20" s="14"/>
      <c r="M20" s="14"/>
      <c r="N20" s="14"/>
    </row>
    <row r="21" spans="2:14" ht="6.75" customHeight="1" thickBot="1" x14ac:dyDescent="0.3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8" thickBot="1" x14ac:dyDescent="0.25">
      <c r="B22" s="32" t="s">
        <v>23</v>
      </c>
      <c r="C22" s="51">
        <v>1125</v>
      </c>
      <c r="D22" s="31" t="s">
        <v>52</v>
      </c>
      <c r="E22" s="82">
        <f>C22*0.5</f>
        <v>562.5</v>
      </c>
      <c r="F22" s="41"/>
      <c r="G22" s="41"/>
      <c r="H22" s="95">
        <f>E22*H18</f>
        <v>152437.5</v>
      </c>
      <c r="I22" s="35" t="s">
        <v>33</v>
      </c>
      <c r="J22" s="95">
        <f t="shared" ref="J22:J31" si="0">(H22*12)</f>
        <v>1829250</v>
      </c>
      <c r="L22" s="14"/>
      <c r="M22" s="14"/>
      <c r="N22" s="14"/>
    </row>
    <row r="23" spans="2:14" ht="16.5" thickBot="1" x14ac:dyDescent="0.25">
      <c r="B23" s="32" t="s">
        <v>24</v>
      </c>
      <c r="C23" s="89">
        <v>0.49</v>
      </c>
      <c r="D23" s="31" t="s">
        <v>26</v>
      </c>
      <c r="E23" s="96">
        <f>H18*C23</f>
        <v>132.79</v>
      </c>
      <c r="F23" s="41"/>
      <c r="G23" s="41"/>
      <c r="H23" s="95">
        <f>E26*E24</f>
        <v>16519.076000000001</v>
      </c>
      <c r="I23" s="35" t="s">
        <v>34</v>
      </c>
      <c r="J23" s="95">
        <f t="shared" si="0"/>
        <v>198228.91200000001</v>
      </c>
      <c r="L23" s="14"/>
      <c r="M23" s="14"/>
      <c r="N23" s="14"/>
    </row>
    <row r="24" spans="2:14" ht="48" thickBot="1" x14ac:dyDescent="0.25">
      <c r="B24" s="32" t="s">
        <v>29</v>
      </c>
      <c r="C24" s="89">
        <v>0.4</v>
      </c>
      <c r="D24" s="90" t="s">
        <v>30</v>
      </c>
      <c r="E24" s="96">
        <f>E23*C24</f>
        <v>53.116</v>
      </c>
      <c r="F24" s="41"/>
      <c r="G24" s="41"/>
      <c r="H24" s="95">
        <f>(E25*(E23-E24))</f>
        <v>45653.201999999997</v>
      </c>
      <c r="I24" s="35" t="s">
        <v>35</v>
      </c>
      <c r="J24" s="95">
        <f t="shared" si="0"/>
        <v>547838.424</v>
      </c>
      <c r="L24" s="14"/>
      <c r="M24" s="14"/>
      <c r="N24" s="14"/>
    </row>
    <row r="25" spans="2:14" ht="30.75" customHeight="1" thickBot="1" x14ac:dyDescent="0.25">
      <c r="B25" s="32" t="s">
        <v>25</v>
      </c>
      <c r="C25" s="51">
        <v>1146</v>
      </c>
      <c r="D25" s="31" t="s">
        <v>52</v>
      </c>
      <c r="E25" s="82">
        <f>C25*0.5</f>
        <v>573</v>
      </c>
      <c r="F25" s="41"/>
      <c r="G25" s="41"/>
      <c r="H25" s="95">
        <f>(E27*(E23-E24))</f>
        <v>215836.86599999998</v>
      </c>
      <c r="I25" s="35" t="s">
        <v>36</v>
      </c>
      <c r="J25" s="95">
        <f t="shared" si="0"/>
        <v>2590042.392</v>
      </c>
      <c r="L25" s="14"/>
      <c r="M25" s="14"/>
      <c r="N25" s="14"/>
    </row>
    <row r="26" spans="2:14" ht="21.95" customHeight="1" thickBot="1" x14ac:dyDescent="0.25">
      <c r="B26" s="104" t="s">
        <v>31</v>
      </c>
      <c r="C26" s="105"/>
      <c r="D26" s="106"/>
      <c r="E26" s="52">
        <v>311</v>
      </c>
      <c r="F26" s="41"/>
      <c r="G26" s="41"/>
      <c r="H26" s="95">
        <f>(E28*(E23-E24))</f>
        <v>47804.399999999994</v>
      </c>
      <c r="I26" s="35" t="s">
        <v>46</v>
      </c>
      <c r="J26" s="95">
        <f t="shared" si="0"/>
        <v>573652.79999999993</v>
      </c>
      <c r="L26" s="14"/>
      <c r="M26" s="14"/>
      <c r="N26" s="14"/>
    </row>
    <row r="27" spans="2:14" ht="21.95" customHeight="1" thickBot="1" x14ac:dyDescent="0.25">
      <c r="B27" s="104" t="s">
        <v>27</v>
      </c>
      <c r="C27" s="105"/>
      <c r="D27" s="106"/>
      <c r="E27" s="52">
        <v>2709</v>
      </c>
      <c r="F27" s="41"/>
      <c r="G27" s="41"/>
      <c r="H27" s="95">
        <f>E29*H18</f>
        <v>162600</v>
      </c>
      <c r="I27" s="35" t="s">
        <v>47</v>
      </c>
      <c r="J27" s="95">
        <f t="shared" si="0"/>
        <v>1951200</v>
      </c>
      <c r="L27" s="14"/>
      <c r="M27" s="14"/>
      <c r="N27" s="14"/>
    </row>
    <row r="28" spans="2:14" ht="21.95" customHeight="1" thickBot="1" x14ac:dyDescent="0.25">
      <c r="B28" s="104" t="s">
        <v>49</v>
      </c>
      <c r="C28" s="105"/>
      <c r="D28" s="106"/>
      <c r="E28" s="52">
        <v>600</v>
      </c>
      <c r="F28" s="41"/>
      <c r="G28" s="41"/>
      <c r="H28" s="95">
        <f>(E30*H18)+(E30*(E23-E24))</f>
        <v>29807.29</v>
      </c>
      <c r="I28" s="35" t="s">
        <v>37</v>
      </c>
      <c r="J28" s="95">
        <f t="shared" si="0"/>
        <v>357687.48</v>
      </c>
      <c r="L28" s="14"/>
      <c r="M28" s="14"/>
      <c r="N28" s="14"/>
    </row>
    <row r="29" spans="2:14" ht="21.95" customHeight="1" thickBot="1" x14ac:dyDescent="0.25">
      <c r="B29" s="104" t="s">
        <v>48</v>
      </c>
      <c r="C29" s="105"/>
      <c r="D29" s="106"/>
      <c r="E29" s="52">
        <v>600</v>
      </c>
      <c r="F29" s="41"/>
      <c r="G29" s="41"/>
      <c r="H29" s="95">
        <f>(E31*H18)</f>
        <v>121950</v>
      </c>
      <c r="I29" s="35" t="s">
        <v>39</v>
      </c>
      <c r="J29" s="95">
        <f t="shared" si="0"/>
        <v>1463400</v>
      </c>
      <c r="L29" s="14"/>
      <c r="M29" s="14"/>
      <c r="N29" s="14"/>
    </row>
    <row r="30" spans="2:14" ht="21.95" customHeight="1" thickBot="1" x14ac:dyDescent="0.25">
      <c r="B30" s="104" t="s">
        <v>45</v>
      </c>
      <c r="C30" s="105"/>
      <c r="D30" s="106"/>
      <c r="E30" s="52">
        <v>85</v>
      </c>
      <c r="F30" s="41"/>
      <c r="G30" s="41"/>
      <c r="H30" s="95">
        <f>(E32*H18)</f>
        <v>81300</v>
      </c>
      <c r="I30" s="35" t="s">
        <v>40</v>
      </c>
      <c r="J30" s="95">
        <f t="shared" si="0"/>
        <v>975600</v>
      </c>
      <c r="L30" s="14"/>
      <c r="M30" s="14"/>
      <c r="N30" s="14"/>
    </row>
    <row r="31" spans="2:14" ht="24" customHeight="1" thickBot="1" x14ac:dyDescent="0.25">
      <c r="B31" s="104" t="s">
        <v>42</v>
      </c>
      <c r="C31" s="105"/>
      <c r="D31" s="106"/>
      <c r="E31" s="52">
        <v>450</v>
      </c>
      <c r="F31" s="41"/>
      <c r="G31" s="41"/>
      <c r="H31" s="95">
        <f>(E33*H18)</f>
        <v>40650</v>
      </c>
      <c r="I31" s="35" t="s">
        <v>41</v>
      </c>
      <c r="J31" s="95">
        <f t="shared" si="0"/>
        <v>487800</v>
      </c>
      <c r="L31" s="14"/>
      <c r="M31" s="14"/>
      <c r="N31" s="14"/>
    </row>
    <row r="32" spans="2:14" ht="24" customHeight="1" thickBot="1" x14ac:dyDescent="0.25">
      <c r="B32" s="104" t="s">
        <v>43</v>
      </c>
      <c r="C32" s="105"/>
      <c r="D32" s="106"/>
      <c r="E32" s="52">
        <v>300</v>
      </c>
      <c r="F32" s="41"/>
      <c r="G32" s="41"/>
      <c r="H32" s="103">
        <f>H12</f>
        <v>-146595.71428571432</v>
      </c>
      <c r="I32" s="36" t="s">
        <v>19</v>
      </c>
      <c r="J32" s="95">
        <f>H14</f>
        <v>-1759148.5714285718</v>
      </c>
      <c r="L32" s="14"/>
      <c r="M32" s="14"/>
      <c r="N32" s="14"/>
    </row>
    <row r="33" spans="1:14" ht="24" customHeight="1" thickBot="1" x14ac:dyDescent="0.25">
      <c r="B33" s="110" t="s">
        <v>44</v>
      </c>
      <c r="C33" s="111"/>
      <c r="D33" s="112"/>
      <c r="E33" s="88">
        <v>150</v>
      </c>
      <c r="F33" s="41"/>
      <c r="G33" s="41"/>
      <c r="H33" s="95">
        <f>SUM(H20:H31)</f>
        <v>1826473.3339999998</v>
      </c>
      <c r="I33" s="36" t="s">
        <v>5</v>
      </c>
      <c r="J33" s="95">
        <f>SUM(J20:J31)</f>
        <v>21917680.008000001</v>
      </c>
      <c r="L33" s="14"/>
      <c r="M33" s="14"/>
      <c r="N33" s="14"/>
    </row>
    <row r="34" spans="1:14" ht="24" customHeight="1" thickBot="1" x14ac:dyDescent="0.25">
      <c r="B34" s="91"/>
      <c r="C34" s="92"/>
      <c r="D34" s="92"/>
      <c r="E34" s="93"/>
      <c r="F34" s="41"/>
      <c r="G34" s="41"/>
      <c r="H34" s="95">
        <f>(H32+H33)</f>
        <v>1679877.6197142855</v>
      </c>
      <c r="I34" s="37" t="s">
        <v>7</v>
      </c>
      <c r="J34" s="95">
        <f>J33+J32</f>
        <v>20158531.43657143</v>
      </c>
      <c r="L34" s="14"/>
      <c r="M34" s="14"/>
      <c r="N34" s="14"/>
    </row>
    <row r="35" spans="1:14" s="18" customFormat="1" ht="30" customHeight="1" thickBot="1" x14ac:dyDescent="0.25">
      <c r="A35" s="16"/>
      <c r="B35" s="107" t="s">
        <v>28</v>
      </c>
      <c r="C35" s="108"/>
      <c r="D35" s="108"/>
      <c r="E35" s="109"/>
      <c r="F35" s="53"/>
      <c r="G35" s="53"/>
      <c r="H35" s="95">
        <f>(E11+H34)</f>
        <v>1135473.3339999998</v>
      </c>
      <c r="I35" s="38" t="s">
        <v>38</v>
      </c>
      <c r="J35" s="95">
        <f>E13+J34</f>
        <v>13625680.008000001</v>
      </c>
      <c r="K35" s="16"/>
      <c r="L35" s="17"/>
      <c r="M35" s="17"/>
      <c r="N35" s="17"/>
    </row>
    <row r="36" spans="1:14" ht="15" x14ac:dyDescent="0.25">
      <c r="F36" s="3"/>
      <c r="G36" s="3"/>
      <c r="H36" s="23"/>
      <c r="I36" s="23"/>
      <c r="J36" s="23"/>
      <c r="L36" s="14"/>
      <c r="M36" s="14"/>
      <c r="N36" s="14"/>
    </row>
    <row r="37" spans="1:14" x14ac:dyDescent="0.2">
      <c r="B37" s="14"/>
      <c r="C37" s="14"/>
      <c r="D37" s="14"/>
      <c r="E37" s="14"/>
    </row>
    <row r="38" spans="1:14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2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2">
      <c r="F46" s="14"/>
      <c r="G46" s="14"/>
      <c r="H46" s="14"/>
      <c r="I46" s="14"/>
      <c r="J46" s="14"/>
      <c r="K46" s="14"/>
    </row>
  </sheetData>
  <mergeCells count="9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46"/>
  <sheetViews>
    <sheetView showGridLines="0" topLeftCell="A25" zoomScale="90" zoomScaleNormal="90" zoomScalePageLayoutView="90" workbookViewId="0">
      <selection activeCell="B35" sqref="B35:E35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18.140625" style="1" customWidth="1"/>
    <col min="7" max="7" width="22.42578125" customWidth="1"/>
    <col min="8" max="8" width="35.85546875" style="3" customWidth="1"/>
    <col min="9" max="9" width="12.42578125" customWidth="1"/>
    <col min="10" max="10" width="8.5703125" customWidth="1"/>
    <col min="11" max="13" width="12.5703125" customWidth="1"/>
  </cols>
  <sheetData>
    <row r="1" spans="1:11" s="3" customFormat="1" ht="13.5" customHeight="1" x14ac:dyDescent="0.2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3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00000000000001" customHeight="1" thickBot="1" x14ac:dyDescent="0.3">
      <c r="A3" s="10"/>
      <c r="B3" s="57"/>
      <c r="C3" s="58"/>
      <c r="D3" s="24" t="s">
        <v>20</v>
      </c>
      <c r="E3" s="59">
        <f>'Power of Turn'!E3</f>
        <v>2945</v>
      </c>
      <c r="F3" s="55"/>
      <c r="G3" s="61"/>
      <c r="H3" s="7"/>
      <c r="I3" s="4"/>
      <c r="J3" s="2"/>
      <c r="K3" s="2"/>
    </row>
    <row r="4" spans="1:11" ht="20.100000000000001" customHeight="1" thickBot="1" x14ac:dyDescent="0.3">
      <c r="A4" s="10"/>
      <c r="B4" s="57"/>
      <c r="C4" s="58"/>
      <c r="D4" s="24" t="s">
        <v>6</v>
      </c>
      <c r="E4" s="59">
        <f>'Power of Turn'!E4</f>
        <v>7</v>
      </c>
      <c r="F4" s="5"/>
      <c r="G4" s="2"/>
      <c r="H4"/>
    </row>
    <row r="5" spans="1:11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420.71428571428572</v>
      </c>
      <c r="F5" s="4"/>
      <c r="G5" s="2"/>
      <c r="H5"/>
    </row>
    <row r="6" spans="1:11" ht="20.100000000000001" customHeight="1" thickBot="1" x14ac:dyDescent="0.3">
      <c r="A6" s="10"/>
      <c r="B6" s="57"/>
      <c r="C6" s="58"/>
      <c r="D6" s="24" t="s">
        <v>14</v>
      </c>
      <c r="E6" s="59">
        <f>'Power of Turn'!E6</f>
        <v>1382</v>
      </c>
      <c r="F6" s="4"/>
      <c r="G6" s="2"/>
      <c r="H6"/>
    </row>
    <row r="7" spans="1:11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3.2848896434634973</v>
      </c>
      <c r="F7" s="5"/>
      <c r="G7" s="15"/>
      <c r="H7"/>
    </row>
    <row r="8" spans="1:11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3.653090758734753</v>
      </c>
      <c r="F8" s="4"/>
      <c r="G8" s="15"/>
      <c r="H8"/>
    </row>
    <row r="9" spans="1:11" ht="20.100000000000001" customHeight="1" thickBot="1" x14ac:dyDescent="0.3">
      <c r="B9" s="69"/>
      <c r="C9" s="70"/>
      <c r="D9" s="26" t="s">
        <v>21</v>
      </c>
      <c r="E9" s="102">
        <f>'Power of Turn'!E9</f>
        <v>-1294</v>
      </c>
      <c r="F9" s="5"/>
      <c r="G9" s="15"/>
      <c r="H9"/>
    </row>
    <row r="10" spans="1:11" ht="20.100000000000001" customHeight="1" thickBot="1" x14ac:dyDescent="0.3">
      <c r="B10" s="49"/>
      <c r="C10" s="74"/>
      <c r="D10" s="74"/>
      <c r="E10" s="74"/>
      <c r="F10" s="4"/>
      <c r="G10" s="15"/>
      <c r="H10"/>
    </row>
    <row r="11" spans="1:11" ht="20.100000000000001" customHeight="1" thickBot="1" x14ac:dyDescent="0.3">
      <c r="B11" s="49"/>
      <c r="C11" s="74"/>
      <c r="D11" s="75" t="s">
        <v>11</v>
      </c>
      <c r="E11" s="82">
        <f>IF(ISERROR(E9*E5),"",(E9*E5))</f>
        <v>-544404.28571428568</v>
      </c>
      <c r="F11" s="5"/>
      <c r="G11" s="15"/>
      <c r="H11"/>
    </row>
    <row r="12" spans="1:11" ht="20.100000000000001" customHeight="1" thickBot="1" x14ac:dyDescent="0.3">
      <c r="B12" s="49"/>
      <c r="C12" s="74"/>
      <c r="D12" s="76"/>
      <c r="E12" s="76"/>
      <c r="F12" s="4"/>
      <c r="G12" s="15"/>
      <c r="H12"/>
    </row>
    <row r="13" spans="1:11" ht="20.100000000000001" customHeight="1" thickBot="1" x14ac:dyDescent="0.3">
      <c r="B13" s="49"/>
      <c r="C13" s="74"/>
      <c r="D13" s="75" t="s">
        <v>12</v>
      </c>
      <c r="E13" s="82">
        <f>IF(ISERROR(E11*12),"",E11*12)</f>
        <v>-6532851.4285714282</v>
      </c>
      <c r="F13" s="5"/>
      <c r="G13" s="15"/>
      <c r="H13"/>
    </row>
    <row r="14" spans="1:11" ht="20.100000000000001" customHeight="1" x14ac:dyDescent="0.25">
      <c r="B14" s="77"/>
      <c r="C14" s="77"/>
      <c r="D14" s="77"/>
      <c r="E14" s="49"/>
      <c r="F14"/>
      <c r="G14" s="14"/>
      <c r="H14"/>
    </row>
    <row r="15" spans="1:11" x14ac:dyDescent="0.2">
      <c r="D15" s="3"/>
      <c r="E15" s="3"/>
      <c r="F15" s="14"/>
      <c r="G15" s="14"/>
      <c r="H15"/>
    </row>
    <row r="16" spans="1:11" ht="18" customHeight="1" x14ac:dyDescent="0.2">
      <c r="B16" s="20"/>
      <c r="C16" s="20"/>
      <c r="D16" s="20"/>
      <c r="E16" s="20"/>
      <c r="F16" s="20"/>
      <c r="G16" s="14"/>
      <c r="H16"/>
    </row>
    <row r="17" spans="2:8" ht="18" customHeight="1" x14ac:dyDescent="0.2">
      <c r="B17" s="20"/>
      <c r="C17" s="20"/>
      <c r="D17" s="20"/>
      <c r="E17" s="20"/>
      <c r="F17" s="20"/>
      <c r="G17" s="14"/>
      <c r="H17"/>
    </row>
    <row r="18" spans="2:8" ht="21.95" customHeight="1" x14ac:dyDescent="0.2">
      <c r="B18" s="39"/>
      <c r="C18" s="39"/>
      <c r="D18" s="40"/>
      <c r="E18" s="99" t="s">
        <v>53</v>
      </c>
      <c r="F18" s="99" t="s">
        <v>54</v>
      </c>
      <c r="H18"/>
    </row>
    <row r="19" spans="2:8" ht="6.75" customHeight="1" thickBot="1" x14ac:dyDescent="0.25">
      <c r="B19" s="41"/>
      <c r="C19" s="41"/>
      <c r="D19" s="40"/>
      <c r="E19" s="39"/>
      <c r="F19" s="41"/>
      <c r="G19" s="14"/>
      <c r="H19"/>
    </row>
    <row r="20" spans="2:8" ht="21.95" customHeight="1" thickBot="1" x14ac:dyDescent="0.3">
      <c r="B20" s="45"/>
      <c r="C20" s="94" t="s">
        <v>22</v>
      </c>
      <c r="D20" s="46"/>
      <c r="E20" s="102">
        <f>'Power of Turn'!E20</f>
        <v>3365</v>
      </c>
      <c r="F20" s="52">
        <f>E20*E3</f>
        <v>9909925</v>
      </c>
      <c r="G20" s="14"/>
      <c r="H20"/>
    </row>
    <row r="21" spans="2:8" ht="6.75" customHeight="1" thickBot="1" x14ac:dyDescent="0.3">
      <c r="B21" s="48"/>
      <c r="C21" s="48"/>
      <c r="D21" s="48"/>
      <c r="E21" s="49"/>
      <c r="F21" s="49"/>
      <c r="G21" s="14"/>
      <c r="H21"/>
    </row>
    <row r="22" spans="2:8" ht="48" thickBot="1" x14ac:dyDescent="0.25">
      <c r="B22" s="32" t="s">
        <v>23</v>
      </c>
      <c r="C22" s="102">
        <f>'Power of Turn'!C22</f>
        <v>1125</v>
      </c>
      <c r="D22" s="94" t="s">
        <v>52</v>
      </c>
      <c r="E22" s="82">
        <f>C22*0.5</f>
        <v>562.5</v>
      </c>
      <c r="F22" s="82">
        <f>E22*E3</f>
        <v>1656562.5</v>
      </c>
      <c r="G22" s="14"/>
      <c r="H22"/>
    </row>
    <row r="23" spans="2:8" ht="16.5" thickBot="1" x14ac:dyDescent="0.25">
      <c r="B23" s="32" t="s">
        <v>24</v>
      </c>
      <c r="C23" s="101">
        <f>'Power of Turn'!C23</f>
        <v>0.49</v>
      </c>
      <c r="D23" s="94" t="s">
        <v>26</v>
      </c>
      <c r="E23" s="96">
        <f>C23*E3</f>
        <v>1443.05</v>
      </c>
      <c r="F23" s="96">
        <f>E23</f>
        <v>1443.05</v>
      </c>
      <c r="G23" s="14"/>
      <c r="H23"/>
    </row>
    <row r="24" spans="2:8" ht="48" thickBot="1" x14ac:dyDescent="0.25">
      <c r="B24" s="32" t="s">
        <v>29</v>
      </c>
      <c r="C24" s="101">
        <f>'Power of Turn'!C24</f>
        <v>0.4</v>
      </c>
      <c r="D24" s="90" t="s">
        <v>30</v>
      </c>
      <c r="E24" s="96">
        <f>E23*C24</f>
        <v>577.22</v>
      </c>
      <c r="F24" s="96">
        <f>E24</f>
        <v>577.22</v>
      </c>
      <c r="G24" s="14"/>
      <c r="H24"/>
    </row>
    <row r="25" spans="2:8" ht="30.75" customHeight="1" thickBot="1" x14ac:dyDescent="0.25">
      <c r="B25" s="32" t="s">
        <v>25</v>
      </c>
      <c r="C25" s="102">
        <f>'Power of Turn'!C25</f>
        <v>1146</v>
      </c>
      <c r="D25" s="94" t="s">
        <v>52</v>
      </c>
      <c r="E25" s="82">
        <f>C25*0.5</f>
        <v>573</v>
      </c>
      <c r="F25" s="82">
        <f>E25*F23</f>
        <v>826867.65</v>
      </c>
      <c r="G25" s="14"/>
      <c r="H25"/>
    </row>
    <row r="26" spans="2:8" ht="21.95" customHeight="1" thickBot="1" x14ac:dyDescent="0.25">
      <c r="B26" s="104" t="s">
        <v>31</v>
      </c>
      <c r="C26" s="105"/>
      <c r="D26" s="106"/>
      <c r="E26" s="102">
        <f>'Power of Turn'!E26</f>
        <v>311</v>
      </c>
      <c r="F26" s="52">
        <f>E26*F24</f>
        <v>179515.42</v>
      </c>
      <c r="G26" s="14"/>
      <c r="H26"/>
    </row>
    <row r="27" spans="2:8" ht="21.95" customHeight="1" thickBot="1" x14ac:dyDescent="0.25">
      <c r="B27" s="104" t="s">
        <v>27</v>
      </c>
      <c r="C27" s="105"/>
      <c r="D27" s="106"/>
      <c r="E27" s="102">
        <f>'Power of Turn'!E27</f>
        <v>2709</v>
      </c>
      <c r="F27" s="52">
        <f>E27*(F23-F24)</f>
        <v>2345533.4699999997</v>
      </c>
      <c r="G27" s="14"/>
      <c r="H27"/>
    </row>
    <row r="28" spans="2:8" ht="21.95" customHeight="1" thickBot="1" x14ac:dyDescent="0.25">
      <c r="B28" s="104" t="s">
        <v>49</v>
      </c>
      <c r="C28" s="105"/>
      <c r="D28" s="106"/>
      <c r="E28" s="102">
        <f>'Power of Turn'!E28</f>
        <v>600</v>
      </c>
      <c r="F28" s="52">
        <f>E28*(F23-F24)</f>
        <v>519497.99999999994</v>
      </c>
      <c r="G28" s="14"/>
      <c r="H28"/>
    </row>
    <row r="29" spans="2:8" ht="21.95" customHeight="1" thickBot="1" x14ac:dyDescent="0.25">
      <c r="B29" s="104" t="s">
        <v>48</v>
      </c>
      <c r="C29" s="105"/>
      <c r="D29" s="106"/>
      <c r="E29" s="102">
        <f>'Power of Turn'!E29</f>
        <v>600</v>
      </c>
      <c r="F29" s="52">
        <f>E29*E3</f>
        <v>1767000</v>
      </c>
      <c r="G29" s="14"/>
      <c r="H29"/>
    </row>
    <row r="30" spans="2:8" ht="21.95" customHeight="1" thickBot="1" x14ac:dyDescent="0.25">
      <c r="B30" s="104" t="s">
        <v>45</v>
      </c>
      <c r="C30" s="105"/>
      <c r="D30" s="106"/>
      <c r="E30" s="102">
        <f>'Power of Turn'!E30</f>
        <v>85</v>
      </c>
      <c r="F30" s="52">
        <f>(E30*E3)+(E30*(F23-F24))</f>
        <v>323920.55</v>
      </c>
      <c r="G30" s="14"/>
      <c r="H30"/>
    </row>
    <row r="31" spans="2:8" ht="24" customHeight="1" thickBot="1" x14ac:dyDescent="0.25">
      <c r="B31" s="104" t="s">
        <v>42</v>
      </c>
      <c r="C31" s="105"/>
      <c r="D31" s="106"/>
      <c r="E31" s="102">
        <f>'Power of Turn'!E31</f>
        <v>450</v>
      </c>
      <c r="F31" s="52">
        <f>E31*E3</f>
        <v>1325250</v>
      </c>
      <c r="G31" s="14"/>
      <c r="H31"/>
    </row>
    <row r="32" spans="2:8" ht="24" customHeight="1" thickBot="1" x14ac:dyDescent="0.25">
      <c r="B32" s="104" t="s">
        <v>43</v>
      </c>
      <c r="C32" s="105"/>
      <c r="D32" s="106"/>
      <c r="E32" s="102">
        <f>'Power of Turn'!E32</f>
        <v>300</v>
      </c>
      <c r="F32" s="52">
        <f>E32*E3</f>
        <v>883500</v>
      </c>
      <c r="G32" s="14"/>
      <c r="H32"/>
    </row>
    <row r="33" spans="1:11" ht="24" customHeight="1" thickBot="1" x14ac:dyDescent="0.25">
      <c r="B33" s="110" t="s">
        <v>44</v>
      </c>
      <c r="C33" s="111"/>
      <c r="D33" s="112"/>
      <c r="E33" s="102">
        <f>'Power of Turn'!E33</f>
        <v>150</v>
      </c>
      <c r="F33" s="88">
        <f>E33*E3</f>
        <v>441750</v>
      </c>
      <c r="G33" s="14"/>
      <c r="H33"/>
    </row>
    <row r="34" spans="1:11" ht="24" customHeight="1" thickBot="1" x14ac:dyDescent="0.25">
      <c r="B34" s="113" t="s">
        <v>51</v>
      </c>
      <c r="C34" s="114"/>
      <c r="D34" s="115"/>
      <c r="E34" s="100">
        <f>(F34+E13)/E3</f>
        <v>4633.7762857142852</v>
      </c>
      <c r="F34" s="52">
        <f>SUM(F20,F22,F25,F26,F27:F33)</f>
        <v>20179322.59</v>
      </c>
      <c r="G34" s="14"/>
      <c r="H34"/>
    </row>
    <row r="35" spans="1:11" s="18" customFormat="1" ht="30" customHeight="1" thickBot="1" x14ac:dyDescent="0.25">
      <c r="A35" s="16"/>
      <c r="B35" s="107" t="s">
        <v>28</v>
      </c>
      <c r="C35" s="108"/>
      <c r="D35" s="108"/>
      <c r="E35" s="109"/>
      <c r="F35" s="17"/>
      <c r="G35" s="17"/>
    </row>
    <row r="36" spans="1:11" ht="15" x14ac:dyDescent="0.25">
      <c r="F36" s="23"/>
      <c r="G36" s="23"/>
      <c r="I36" s="14"/>
      <c r="J36" s="14"/>
      <c r="K36" s="14"/>
    </row>
    <row r="37" spans="1:11" x14ac:dyDescent="0.2">
      <c r="B37" s="14"/>
      <c r="C37" s="14"/>
      <c r="D37" s="14"/>
      <c r="E37" s="14"/>
    </row>
    <row r="38" spans="1:11" x14ac:dyDescent="0.2">
      <c r="B38" s="14"/>
      <c r="C38" s="14"/>
      <c r="D38" s="14"/>
      <c r="E38" s="14"/>
      <c r="F38" s="14"/>
      <c r="G38" s="14"/>
      <c r="H38" s="14"/>
    </row>
    <row r="39" spans="1:11" x14ac:dyDescent="0.2">
      <c r="B39" s="14"/>
      <c r="C39" s="14"/>
      <c r="D39" s="14"/>
      <c r="E39" s="19"/>
      <c r="F39" s="14"/>
      <c r="G39" s="14"/>
      <c r="H39" s="14"/>
    </row>
    <row r="40" spans="1:11" x14ac:dyDescent="0.2">
      <c r="B40" s="14"/>
      <c r="C40" s="14"/>
      <c r="D40" s="14"/>
      <c r="E40" s="14"/>
      <c r="F40" s="14"/>
      <c r="G40" s="14"/>
      <c r="H40" s="14"/>
    </row>
    <row r="41" spans="1:11" x14ac:dyDescent="0.2">
      <c r="B41" s="14"/>
      <c r="C41" s="14"/>
      <c r="D41" s="14"/>
      <c r="E41" s="14"/>
      <c r="F41" s="14"/>
      <c r="G41" s="14"/>
      <c r="H41" s="14"/>
    </row>
    <row r="42" spans="1:11" x14ac:dyDescent="0.2">
      <c r="B42" s="14"/>
      <c r="C42" s="14"/>
      <c r="D42" s="14"/>
      <c r="E42" s="14"/>
      <c r="F42" s="14"/>
      <c r="G42" s="14"/>
      <c r="H42" s="14"/>
    </row>
    <row r="43" spans="1:11" x14ac:dyDescent="0.2">
      <c r="B43" s="14"/>
      <c r="C43" s="14"/>
      <c r="D43" s="14"/>
      <c r="E43" s="14"/>
      <c r="F43" s="14"/>
      <c r="G43" s="14"/>
      <c r="H43" s="14"/>
    </row>
    <row r="44" spans="1:11" x14ac:dyDescent="0.2">
      <c r="B44" s="14"/>
      <c r="C44" s="14"/>
      <c r="D44" s="14"/>
      <c r="E44" s="14"/>
      <c r="F44" s="14"/>
      <c r="G44" s="14"/>
      <c r="H44" s="14"/>
    </row>
    <row r="45" spans="1:11" x14ac:dyDescent="0.2">
      <c r="B45" s="14"/>
      <c r="C45" s="14"/>
      <c r="D45" s="14"/>
      <c r="E45" s="14"/>
      <c r="F45" s="14"/>
      <c r="G45" s="14"/>
      <c r="H45" s="14"/>
    </row>
    <row r="46" spans="1:11" x14ac:dyDescent="0.2">
      <c r="F46" s="14"/>
      <c r="G46" s="14"/>
      <c r="H46" s="14"/>
    </row>
  </sheetData>
  <mergeCells count="10">
    <mergeCell ref="B32:D32"/>
    <mergeCell ref="B33:D33"/>
    <mergeCell ref="B35:E35"/>
    <mergeCell ref="B34:D34"/>
    <mergeCell ref="B26:D26"/>
    <mergeCell ref="B27:D27"/>
    <mergeCell ref="B28:D28"/>
    <mergeCell ref="B29:D29"/>
    <mergeCell ref="B30:D30"/>
    <mergeCell ref="B31:D31"/>
  </mergeCells>
  <dataValidations count="1">
    <dataValidation type="whole" allowBlank="1" showInputMessage="1" showErrorMessage="1" sqref="E3:E4 E6 E9 E20 C22:C25 E26:E33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Mike Harrington</cp:lastModifiedBy>
  <cp:lastPrinted>2018-02-26T14:09:45Z</cp:lastPrinted>
  <dcterms:created xsi:type="dcterms:W3CDTF">2010-11-17T18:21:58Z</dcterms:created>
  <dcterms:modified xsi:type="dcterms:W3CDTF">2020-09-14T18:14:18Z</dcterms:modified>
</cp:coreProperties>
</file>