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n\Desktop\NADA School\"/>
    </mc:Choice>
  </mc:AlternateContent>
  <xr:revisionPtr revIDLastSave="0" documentId="8_{1E086A73-F73F-499B-85CD-9883A9F9F940}" xr6:coauthVersionLast="45" xr6:coauthVersionMax="45" xr10:uidLastSave="{00000000-0000-0000-0000-000000000000}"/>
  <bookViews>
    <workbookView xWindow="-120" yWindow="-120" windowWidth="20730" windowHeight="11160" firstSheet="2" activeTab="4" xr2:uid="{23E65B24-4996-410F-A46F-CE927787A452}"/>
  </bookViews>
  <sheets>
    <sheet name="Frozen Capital Warranty" sheetId="1" r:id="rId1"/>
    <sheet name="Frozen Capital Pre-Owned" sheetId="2" r:id="rId2"/>
    <sheet name="Frozen Capital P&amp;A" sheetId="3" r:id="rId3"/>
    <sheet name="Frozen Capital S,P,BS AR" sheetId="4" r:id="rId4"/>
    <sheet name="Frozen Capital 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D17" i="4" s="1"/>
  <c r="D19" i="4" s="1"/>
  <c r="D28" i="4" s="1"/>
  <c r="D29" i="4" s="1"/>
  <c r="D11" i="5" s="1"/>
  <c r="D10" i="3" l="1"/>
  <c r="D12" i="3" s="1"/>
  <c r="D14" i="3" s="1"/>
  <c r="D22" i="3" s="1"/>
  <c r="D23" i="3" s="1"/>
  <c r="D10" i="5" s="1"/>
  <c r="D8" i="2"/>
  <c r="D10" i="2" s="1"/>
  <c r="D12" i="2" s="1"/>
  <c r="D20" i="2" s="1"/>
  <c r="D21" i="2" s="1"/>
  <c r="D9" i="5" s="1"/>
  <c r="D15" i="1" l="1"/>
  <c r="D17" i="1" s="1"/>
  <c r="D19" i="1" s="1"/>
  <c r="D28" i="1" s="1"/>
  <c r="D29" i="1" s="1"/>
  <c r="D8" i="5" s="1"/>
  <c r="D12" i="5" s="1"/>
</calcChain>
</file>

<file path=xl/sharedStrings.xml><?xml version="1.0" encoding="utf-8"?>
<sst xmlns="http://schemas.openxmlformats.org/spreadsheetml/2006/main" count="185" uniqueCount="76">
  <si>
    <t>-</t>
  </si>
  <si>
    <t>×</t>
  </si>
  <si>
    <t>=</t>
  </si>
  <si>
    <t>÷</t>
  </si>
  <si>
    <t>+</t>
  </si>
  <si>
    <t>©2020 National Automobile Dealers Association.  All Rights Reserved.</t>
  </si>
  <si>
    <t>FROZEN CAPITAL: WARRANTY CLAIMS RECEIVABLE</t>
  </si>
  <si>
    <t>Page</t>
  </si>
  <si>
    <t>Colm</t>
  </si>
  <si>
    <t>Line</t>
  </si>
  <si>
    <t>YTD Warranty Sales</t>
  </si>
  <si>
    <t>Service Warranty Sales</t>
  </si>
  <si>
    <t>Parts Warranty Sales</t>
  </si>
  <si>
    <t>Body Shop Parts Warranty Sales</t>
  </si>
  <si>
    <t>Body Shop Service Warranty Sales</t>
  </si>
  <si>
    <t>A</t>
  </si>
  <si>
    <t>YTD</t>
  </si>
  <si>
    <t>Total YTD Warranty Sales</t>
  </si>
  <si>
    <t>Statement Month</t>
  </si>
  <si>
    <t>Average YTD Warranty Sales</t>
  </si>
  <si>
    <t>Factor</t>
  </si>
  <si>
    <t>Your Guide</t>
  </si>
  <si>
    <t>Your Factor for Warranty Claims Receivable is :</t>
  </si>
  <si>
    <t>if paid weekly</t>
  </si>
  <si>
    <t>if paid semi-monthly</t>
  </si>
  <si>
    <t>if paid monthly</t>
  </si>
  <si>
    <t>Warranty Claims Receivable</t>
  </si>
  <si>
    <t>Frozen Capital</t>
  </si>
  <si>
    <t>FROZEN CAPITAL: PRE-OWNED INVENTORY</t>
  </si>
  <si>
    <r>
      <t xml:space="preserve">YTD Pre-Owned Sales </t>
    </r>
    <r>
      <rPr>
        <i/>
        <sz val="14"/>
        <color theme="1"/>
        <rFont val="Calibri"/>
        <family val="2"/>
        <scheme val="minor"/>
      </rPr>
      <t>(without F&amp;I)</t>
    </r>
  </si>
  <si>
    <r>
      <rPr>
        <sz val="14"/>
        <color theme="1"/>
        <rFont val="Calibri"/>
        <family val="2"/>
        <scheme val="minor"/>
      </rPr>
      <t>YTD Pre-Owned Gross Profit</t>
    </r>
    <r>
      <rPr>
        <i/>
        <sz val="14"/>
        <color theme="1"/>
        <rFont val="Calibri"/>
        <family val="2"/>
        <scheme val="minor"/>
      </rPr>
      <t xml:space="preserve"> (without F&amp;I)</t>
    </r>
  </si>
  <si>
    <r>
      <t xml:space="preserve">YTD Inventory Adjustments </t>
    </r>
    <r>
      <rPr>
        <i/>
        <sz val="14"/>
        <color theme="1"/>
        <rFont val="Calibri"/>
        <family val="2"/>
        <scheme val="minor"/>
      </rPr>
      <t>(+/- as on statement)</t>
    </r>
  </si>
  <si>
    <t>YTD Pre-Owned Cost of Sales</t>
  </si>
  <si>
    <t>Average Month Pre-Owned Cost of Sales</t>
  </si>
  <si>
    <t>±</t>
  </si>
  <si>
    <t>Guide = 1.0</t>
  </si>
  <si>
    <t>NADA Guide for Pre-Owned Vehicle Inventory is 1 month's supply or less at cost.</t>
  </si>
  <si>
    <t>A Factor of 1.0 = 1 Month supply.</t>
  </si>
  <si>
    <t>Pre-Owned Vehicle Inventory</t>
  </si>
  <si>
    <t>Asset</t>
  </si>
  <si>
    <t>FROZEN CAPITAL: PARTS &amp; ACCESSORIES INVENTORY</t>
  </si>
  <si>
    <t>YTD Parts &amp; Accessories Sales</t>
  </si>
  <si>
    <t>YTD Parts &amp; Accessories Gross Profit</t>
  </si>
  <si>
    <t>(exclude gas, oil, grease and tire inventories)</t>
  </si>
  <si>
    <t>YTD Parts &amp; Accessories Cost of Sales</t>
  </si>
  <si>
    <t>Average Month Parts &amp; Accessories Cost of Sales</t>
  </si>
  <si>
    <t>Guide = 1.5</t>
  </si>
  <si>
    <t>NADA Guide for Parts &amp; Accessories Inventory is 45 days supply or less at cost.</t>
  </si>
  <si>
    <t>A Factor of 1.5 = 45 days supply.</t>
  </si>
  <si>
    <t>Parts &amp; Accessories Inventory</t>
  </si>
  <si>
    <t>FROZEN CAPITAL: SERVICE, PARTS AND BODY SHOP ACCOUNTS RECEIVABLE</t>
  </si>
  <si>
    <t>Service Customer Pay</t>
  </si>
  <si>
    <t>Parts Repair Orders (ROs)</t>
  </si>
  <si>
    <t>Parts Wholesale</t>
  </si>
  <si>
    <t>Parts Counter Retail</t>
  </si>
  <si>
    <t>Body Shop Customer Labor and Parts Sales</t>
  </si>
  <si>
    <t>Parts, Service and Body Shop Accounts Receivable</t>
  </si>
  <si>
    <t>Note: You need to go to the gross profit analysis section of your income statement.  Where the detail of HOW you made your money</t>
  </si>
  <si>
    <t>resides. The four customer pay items listed are the minimum.  You might have a body shop (paint &amp; metal).  You might have express</t>
  </si>
  <si>
    <t>lanes seperated for parts and service.  The extra lines allow you to customize for your operation.</t>
  </si>
  <si>
    <t>YTD Parts, Service, and Body Shop Customer Labor and Parts Sales.   See Note</t>
  </si>
  <si>
    <t>Total YTD Parts, Service, and</t>
  </si>
  <si>
    <t>Guide = 50%</t>
  </si>
  <si>
    <t>Days' Supply of Parts, Service and Body Shop Accounts Receivable should not exceed 50% of the Current</t>
  </si>
  <si>
    <t>Month's retail and wholesale parts, service and body shop customer paid sales or 15 days.</t>
  </si>
  <si>
    <t>Guide of 15 days = one half of a month or 50%.</t>
  </si>
  <si>
    <t>Warrant Claims Receivable</t>
  </si>
  <si>
    <t>Service, Parts, Body Shop A/R</t>
  </si>
  <si>
    <t>Total Frozen Capital</t>
  </si>
  <si>
    <t>TOTAL FROZEN CAPITAL</t>
  </si>
  <si>
    <t>Then, calculate your Total Frozen Capital.</t>
  </si>
  <si>
    <t>If you have a red (negative) number, place a zero on the line.</t>
  </si>
  <si>
    <t>Transfer your calculation outputs to fill in each line below.</t>
  </si>
  <si>
    <t>25,26</t>
  </si>
  <si>
    <t>21,22</t>
  </si>
  <si>
    <t>45,46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</si>
</sst>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#,##0;[Red]#,##0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3F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4" xfId="0" applyBorder="1"/>
    <xf numFmtId="0" fontId="5" fillId="0" borderId="5" xfId="0" applyFont="1" applyBorder="1"/>
    <xf numFmtId="0" fontId="0" fillId="0" borderId="5" xfId="0" applyBorder="1"/>
    <xf numFmtId="0" fontId="5" fillId="0" borderId="6" xfId="0" applyFont="1" applyBorder="1"/>
    <xf numFmtId="0" fontId="0" fillId="0" borderId="7" xfId="0" applyBorder="1"/>
    <xf numFmtId="0" fontId="2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9" xfId="0" applyBorder="1"/>
    <xf numFmtId="0" fontId="5" fillId="0" borderId="10" xfId="0" applyFont="1" applyBorder="1"/>
    <xf numFmtId="164" fontId="5" fillId="0" borderId="0" xfId="0" applyNumberFormat="1" applyFont="1" applyAlignment="1">
      <alignment horizontal="right"/>
    </xf>
    <xf numFmtId="3" fontId="5" fillId="0" borderId="3" xfId="0" applyNumberFormat="1" applyFont="1" applyBorder="1"/>
    <xf numFmtId="0" fontId="0" fillId="0" borderId="8" xfId="0" applyBorder="1"/>
    <xf numFmtId="0" fontId="0" fillId="0" borderId="10" xfId="0" applyBorder="1"/>
    <xf numFmtId="0" fontId="5" fillId="0" borderId="4" xfId="0" applyFont="1" applyBorder="1"/>
    <xf numFmtId="0" fontId="5" fillId="0" borderId="7" xfId="0" applyFont="1" applyBorder="1"/>
    <xf numFmtId="0" fontId="7" fillId="0" borderId="0" xfId="0" applyFont="1" applyBorder="1"/>
    <xf numFmtId="0" fontId="5" fillId="0" borderId="9" xfId="0" applyFont="1" applyBorder="1"/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5" fillId="2" borderId="2" xfId="0" applyNumberFormat="1" applyFont="1" applyFill="1" applyBorder="1" applyProtection="1">
      <protection locked="0"/>
    </xf>
    <xf numFmtId="165" fontId="5" fillId="0" borderId="0" xfId="0" applyNumberFormat="1" applyFont="1" applyBorder="1"/>
    <xf numFmtId="165" fontId="5" fillId="0" borderId="11" xfId="0" applyNumberFormat="1" applyFont="1" applyBorder="1"/>
    <xf numFmtId="165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0" fillId="0" borderId="0" xfId="0" applyFont="1" applyBorder="1"/>
    <xf numFmtId="0" fontId="0" fillId="0" borderId="6" xfId="0" applyBorder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5" fillId="0" borderId="1" xfId="0" applyNumberFormat="1" applyFont="1" applyFill="1" applyBorder="1" applyProtection="1"/>
    <xf numFmtId="165" fontId="5" fillId="0" borderId="0" xfId="0" applyNumberFormat="1" applyFont="1" applyFill="1" applyBorder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165" fontId="5" fillId="0" borderId="2" xfId="0" applyNumberFormat="1" applyFon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right" vertical="center"/>
    </xf>
    <xf numFmtId="6" fontId="13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63500</xdr:rowOff>
    </xdr:from>
    <xdr:to>
      <xdr:col>1</xdr:col>
      <xdr:colOff>2148840</xdr:colOff>
      <xdr:row>1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8F36C-EB61-427C-9976-77046940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1</xdr:col>
      <xdr:colOff>2153920</xdr:colOff>
      <xdr:row>0</xdr:row>
      <xdr:rowOff>858520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D97C5-9D98-47DB-A3B5-EAC67F14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0"/>
          <a:ext cx="2247900" cy="85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2247900</xdr:colOff>
      <xdr:row>0</xdr:row>
      <xdr:rowOff>854710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5ABA-6753-4BE9-8580-62DBFB4E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247900" cy="85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1</xdr:col>
      <xdr:colOff>2190750</xdr:colOff>
      <xdr:row>0</xdr:row>
      <xdr:rowOff>860425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8BEC-72A4-47AB-B022-31F4F490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2247900" cy="85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19050</xdr:rowOff>
    </xdr:from>
    <xdr:to>
      <xdr:col>1</xdr:col>
      <xdr:colOff>2247900</xdr:colOff>
      <xdr:row>0</xdr:row>
      <xdr:rowOff>869950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86257-D6F6-4B0A-900D-B73FA168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9050"/>
          <a:ext cx="22479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6279-C9F3-4ACD-9A03-8EC639D42FEF}">
  <dimension ref="A1:K34"/>
  <sheetViews>
    <sheetView topLeftCell="A25" workbookViewId="0">
      <selection activeCell="F7" sqref="F7"/>
    </sheetView>
  </sheetViews>
  <sheetFormatPr defaultRowHeight="15" x14ac:dyDescent="0.25"/>
  <cols>
    <col min="1" max="1" width="2.7109375" customWidth="1"/>
    <col min="2" max="2" width="43.28515625" customWidth="1"/>
    <col min="3" max="3" width="9.570312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11" ht="70.150000000000006" customHeight="1" x14ac:dyDescent="0.25">
      <c r="B1" s="71"/>
      <c r="C1" s="71"/>
      <c r="D1" s="71"/>
      <c r="E1" s="71"/>
      <c r="F1" s="71"/>
      <c r="G1" s="71"/>
      <c r="H1" s="71"/>
      <c r="I1" s="71"/>
      <c r="J1" s="71"/>
    </row>
    <row r="2" spans="1:11" ht="18.399999999999999" customHeight="1" x14ac:dyDescent="0.3">
      <c r="B2" s="4" t="s">
        <v>6</v>
      </c>
      <c r="C2" s="3"/>
      <c r="D2" s="3"/>
      <c r="E2" s="3"/>
      <c r="F2" s="3"/>
      <c r="G2" s="3"/>
      <c r="H2" s="3"/>
      <c r="I2" s="3"/>
      <c r="J2" s="3"/>
      <c r="K2" s="3"/>
    </row>
    <row r="3" spans="1:11" ht="18.399999999999999" customHeight="1" x14ac:dyDescent="0.3">
      <c r="B3" s="4"/>
      <c r="C3" s="3"/>
      <c r="D3" s="3"/>
      <c r="E3" s="3"/>
      <c r="F3" s="5" t="s">
        <v>7</v>
      </c>
      <c r="G3" s="5" t="s">
        <v>8</v>
      </c>
      <c r="H3" s="5" t="s">
        <v>9</v>
      </c>
      <c r="I3" s="3"/>
      <c r="J3" s="3"/>
      <c r="K3" s="3"/>
    </row>
    <row r="4" spans="1:11" ht="18.399999999999999" customHeight="1" x14ac:dyDescent="0.3">
      <c r="B4" s="4"/>
      <c r="C4" s="3"/>
      <c r="D4" s="3"/>
      <c r="E4" s="3"/>
      <c r="F4" s="5"/>
      <c r="G4" s="5"/>
      <c r="H4" s="5"/>
      <c r="I4" s="3"/>
      <c r="J4" s="3"/>
      <c r="K4" s="3"/>
    </row>
    <row r="5" spans="1:11" ht="18.399999999999999" customHeight="1" x14ac:dyDescent="0.3">
      <c r="A5" s="14"/>
      <c r="B5" s="15"/>
      <c r="C5" s="15"/>
      <c r="D5" s="15"/>
      <c r="E5" s="15"/>
      <c r="F5" s="16"/>
      <c r="G5" s="16"/>
      <c r="H5" s="16"/>
      <c r="I5" s="17"/>
      <c r="J5" s="3"/>
      <c r="K5" s="3"/>
    </row>
    <row r="6" spans="1:11" ht="18.399999999999999" customHeight="1" x14ac:dyDescent="0.3">
      <c r="A6" s="18"/>
      <c r="B6" s="19" t="s">
        <v>10</v>
      </c>
      <c r="C6" s="20"/>
      <c r="D6" s="20"/>
      <c r="E6" s="20"/>
      <c r="F6" s="20"/>
      <c r="G6" s="20"/>
      <c r="H6" s="20"/>
      <c r="I6" s="21"/>
      <c r="J6" s="3"/>
      <c r="K6" s="3"/>
    </row>
    <row r="7" spans="1:11" ht="18.399999999999999" customHeight="1" x14ac:dyDescent="0.3">
      <c r="A7" s="18"/>
      <c r="B7" s="22" t="s">
        <v>11</v>
      </c>
      <c r="C7" s="23" t="s">
        <v>4</v>
      </c>
      <c r="D7" s="6">
        <v>70813</v>
      </c>
      <c r="E7" s="20"/>
      <c r="F7" s="7">
        <v>6</v>
      </c>
      <c r="G7" s="10" t="s">
        <v>16</v>
      </c>
      <c r="H7" s="7">
        <v>27</v>
      </c>
      <c r="I7" s="21"/>
      <c r="J7" s="3"/>
      <c r="K7" s="3"/>
    </row>
    <row r="8" spans="1:11" ht="18.399999999999999" customHeight="1" x14ac:dyDescent="0.3">
      <c r="A8" s="18"/>
      <c r="B8" s="22" t="s">
        <v>12</v>
      </c>
      <c r="C8" s="23" t="s">
        <v>4</v>
      </c>
      <c r="D8" s="6">
        <v>98637</v>
      </c>
      <c r="E8" s="20"/>
      <c r="F8" s="7">
        <v>6</v>
      </c>
      <c r="G8" s="10" t="s">
        <v>16</v>
      </c>
      <c r="H8" s="7">
        <v>45</v>
      </c>
      <c r="I8" s="21"/>
      <c r="J8" s="3"/>
      <c r="K8" s="3"/>
    </row>
    <row r="9" spans="1:11" ht="18.399999999999999" customHeight="1" x14ac:dyDescent="0.3">
      <c r="A9" s="18"/>
      <c r="B9" s="22" t="s">
        <v>13</v>
      </c>
      <c r="C9" s="23" t="s">
        <v>4</v>
      </c>
      <c r="D9" s="6"/>
      <c r="E9" s="20"/>
      <c r="F9" s="7"/>
      <c r="G9" s="10" t="s">
        <v>16</v>
      </c>
      <c r="H9" s="7"/>
      <c r="I9" s="21"/>
      <c r="J9" s="3"/>
      <c r="K9" s="3"/>
    </row>
    <row r="10" spans="1:11" ht="18.399999999999999" customHeight="1" x14ac:dyDescent="0.3">
      <c r="A10" s="18"/>
      <c r="B10" s="22" t="s">
        <v>14</v>
      </c>
      <c r="C10" s="23" t="s">
        <v>4</v>
      </c>
      <c r="D10" s="6">
        <v>0</v>
      </c>
      <c r="E10" s="20"/>
      <c r="F10" s="7"/>
      <c r="G10" s="10" t="s">
        <v>16</v>
      </c>
      <c r="H10" s="7"/>
      <c r="I10" s="21"/>
      <c r="J10" s="3"/>
      <c r="K10" s="3"/>
    </row>
    <row r="11" spans="1:11" ht="18.399999999999999" customHeight="1" x14ac:dyDescent="0.3">
      <c r="A11" s="18"/>
      <c r="B11" s="8"/>
      <c r="C11" s="23" t="s">
        <v>4</v>
      </c>
      <c r="D11" s="6">
        <v>0</v>
      </c>
      <c r="E11" s="20"/>
      <c r="F11" s="7"/>
      <c r="G11" s="10" t="s">
        <v>16</v>
      </c>
      <c r="H11" s="7"/>
      <c r="I11" s="21"/>
      <c r="J11" s="3"/>
      <c r="K11" s="3"/>
    </row>
    <row r="12" spans="1:11" ht="18.399999999999999" customHeight="1" x14ac:dyDescent="0.3">
      <c r="A12" s="18"/>
      <c r="B12" s="9"/>
      <c r="C12" s="23" t="s">
        <v>4</v>
      </c>
      <c r="D12" s="6">
        <v>0</v>
      </c>
      <c r="E12" s="20"/>
      <c r="F12" s="7"/>
      <c r="G12" s="10" t="s">
        <v>16</v>
      </c>
      <c r="H12" s="7"/>
      <c r="I12" s="21"/>
      <c r="J12" s="3"/>
      <c r="K12" s="3"/>
    </row>
    <row r="13" spans="1:11" ht="18.399999999999999" customHeight="1" x14ac:dyDescent="0.3">
      <c r="A13" s="18"/>
      <c r="B13" s="9"/>
      <c r="C13" s="23" t="s">
        <v>4</v>
      </c>
      <c r="D13" s="6">
        <v>0</v>
      </c>
      <c r="E13" s="20"/>
      <c r="F13" s="7"/>
      <c r="G13" s="10" t="s">
        <v>16</v>
      </c>
      <c r="H13" s="7"/>
      <c r="I13" s="21"/>
      <c r="J13" s="3"/>
      <c r="K13" s="3"/>
    </row>
    <row r="14" spans="1:11" ht="18.399999999999999" customHeight="1" x14ac:dyDescent="0.3">
      <c r="A14" s="18"/>
      <c r="B14" s="9"/>
      <c r="C14" s="23" t="s">
        <v>4</v>
      </c>
      <c r="D14" s="6">
        <v>0</v>
      </c>
      <c r="E14" s="20"/>
      <c r="F14" s="7"/>
      <c r="G14" s="10" t="s">
        <v>16</v>
      </c>
      <c r="H14" s="7"/>
      <c r="I14" s="21"/>
      <c r="J14" s="3"/>
      <c r="K14" s="3"/>
    </row>
    <row r="15" spans="1:11" ht="18.399999999999999" customHeight="1" x14ac:dyDescent="0.3">
      <c r="A15" s="18"/>
      <c r="B15" s="24" t="s">
        <v>17</v>
      </c>
      <c r="C15" s="23" t="s">
        <v>2</v>
      </c>
      <c r="D15" s="25">
        <f>SUM(D7:D14)</f>
        <v>169450</v>
      </c>
      <c r="E15" s="20"/>
      <c r="F15" s="20"/>
      <c r="G15" s="20"/>
      <c r="H15" s="20"/>
      <c r="I15" s="21"/>
      <c r="J15" s="3"/>
      <c r="K15" s="3"/>
    </row>
    <row r="16" spans="1:11" ht="18.399999999999999" customHeight="1" x14ac:dyDescent="0.3">
      <c r="A16" s="18"/>
      <c r="B16" s="20" t="s">
        <v>18</v>
      </c>
      <c r="C16" s="26" t="s">
        <v>3</v>
      </c>
      <c r="D16" s="6">
        <v>5</v>
      </c>
      <c r="F16" s="20"/>
      <c r="G16" s="20"/>
      <c r="H16" s="20"/>
      <c r="I16" s="21"/>
      <c r="J16" s="3"/>
      <c r="K16" s="3"/>
    </row>
    <row r="17" spans="1:11" ht="18.399999999999999" customHeight="1" x14ac:dyDescent="0.3">
      <c r="A17" s="18"/>
      <c r="B17" s="20" t="s">
        <v>19</v>
      </c>
      <c r="C17" s="23" t="s">
        <v>2</v>
      </c>
      <c r="D17" s="25">
        <f>D15/D16</f>
        <v>33890</v>
      </c>
      <c r="E17" s="20"/>
      <c r="F17" s="20"/>
      <c r="G17" s="20"/>
      <c r="H17" s="20"/>
      <c r="I17" s="21"/>
      <c r="J17" s="3"/>
      <c r="K17" s="3"/>
    </row>
    <row r="18" spans="1:11" ht="18.399999999999999" customHeight="1" x14ac:dyDescent="0.3">
      <c r="A18" s="18"/>
      <c r="B18" s="20" t="s">
        <v>20</v>
      </c>
      <c r="C18" s="26" t="s">
        <v>1</v>
      </c>
      <c r="D18" s="40">
        <v>0.25</v>
      </c>
      <c r="E18" s="20"/>
      <c r="F18" s="20"/>
      <c r="G18" s="20"/>
      <c r="H18" s="20"/>
      <c r="I18" s="21"/>
      <c r="J18" s="3"/>
      <c r="K18" s="3"/>
    </row>
    <row r="19" spans="1:11" ht="18.399999999999999" customHeight="1" x14ac:dyDescent="0.3">
      <c r="A19" s="18"/>
      <c r="B19" s="20" t="s">
        <v>21</v>
      </c>
      <c r="C19" s="23" t="s">
        <v>2</v>
      </c>
      <c r="D19" s="25">
        <f>D17*D18</f>
        <v>8472.5</v>
      </c>
      <c r="E19" s="27" t="s">
        <v>15</v>
      </c>
      <c r="F19" s="20"/>
      <c r="G19" s="20"/>
      <c r="H19" s="20"/>
      <c r="I19" s="21"/>
      <c r="J19" s="3"/>
      <c r="K19" s="3"/>
    </row>
    <row r="20" spans="1:11" ht="18.399999999999999" customHeight="1" x14ac:dyDescent="0.3">
      <c r="A20" s="28"/>
      <c r="B20" s="12"/>
      <c r="C20" s="12"/>
      <c r="D20" s="12"/>
      <c r="E20" s="12"/>
      <c r="F20" s="12"/>
      <c r="G20" s="12"/>
      <c r="H20" s="12"/>
      <c r="I20" s="29"/>
      <c r="J20" s="3"/>
      <c r="K20" s="3"/>
    </row>
    <row r="21" spans="1:11" ht="18.399999999999999" customHeight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.399999999999999" customHeight="1" x14ac:dyDescent="0.3">
      <c r="B22" s="3" t="s">
        <v>22</v>
      </c>
      <c r="C22" s="30">
        <v>0.25</v>
      </c>
      <c r="D22" s="3" t="s">
        <v>23</v>
      </c>
      <c r="E22" s="3"/>
      <c r="F22" s="3"/>
      <c r="G22" s="3"/>
      <c r="H22" s="3"/>
      <c r="I22" s="3"/>
      <c r="J22" s="3"/>
      <c r="K22" s="3"/>
    </row>
    <row r="23" spans="1:11" ht="18.399999999999999" customHeight="1" x14ac:dyDescent="0.3">
      <c r="B23" s="3"/>
      <c r="C23" s="30">
        <v>0.5</v>
      </c>
      <c r="D23" s="3" t="s">
        <v>24</v>
      </c>
      <c r="E23" s="3"/>
      <c r="F23" s="3"/>
      <c r="G23" s="3"/>
      <c r="H23" s="3"/>
      <c r="I23" s="3"/>
      <c r="J23" s="3"/>
      <c r="K23" s="3"/>
    </row>
    <row r="24" spans="1:11" ht="18.399999999999999" customHeight="1" x14ac:dyDescent="0.3">
      <c r="B24" s="3"/>
      <c r="C24" s="30">
        <v>1</v>
      </c>
      <c r="D24" s="3" t="s">
        <v>25</v>
      </c>
      <c r="E24" s="3"/>
      <c r="F24" s="3"/>
      <c r="G24" s="3"/>
      <c r="H24" s="3"/>
      <c r="I24" s="3"/>
      <c r="J24" s="3"/>
      <c r="K24" s="3"/>
    </row>
    <row r="25" spans="1:11" ht="18.399999999999999" customHeigh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8.399999999999999" customHeight="1" x14ac:dyDescent="0.3">
      <c r="A26" s="14"/>
      <c r="B26" s="15"/>
      <c r="C26" s="15"/>
      <c r="D26" s="15"/>
      <c r="E26" s="15"/>
      <c r="F26" s="15"/>
      <c r="G26" s="15"/>
      <c r="H26" s="15"/>
      <c r="I26" s="17"/>
      <c r="J26" s="3"/>
      <c r="K26" s="3"/>
    </row>
    <row r="27" spans="1:11" ht="18.399999999999999" customHeight="1" x14ac:dyDescent="0.3">
      <c r="A27" s="18"/>
      <c r="B27" s="20" t="s">
        <v>26</v>
      </c>
      <c r="C27" s="20"/>
      <c r="D27" s="6">
        <v>17467</v>
      </c>
      <c r="E27" s="20"/>
      <c r="F27" s="20"/>
      <c r="G27" s="20"/>
      <c r="H27" s="20"/>
      <c r="I27" s="32"/>
    </row>
    <row r="28" spans="1:11" ht="18.399999999999999" customHeight="1" x14ac:dyDescent="0.3">
      <c r="A28" s="18"/>
      <c r="B28" s="20" t="s">
        <v>21</v>
      </c>
      <c r="C28" s="20"/>
      <c r="D28" s="31">
        <f>D19</f>
        <v>8472.5</v>
      </c>
      <c r="E28" s="27" t="s">
        <v>15</v>
      </c>
      <c r="F28" s="20"/>
      <c r="G28" s="20"/>
      <c r="H28" s="20"/>
      <c r="I28" s="32"/>
    </row>
    <row r="29" spans="1:11" ht="18.399999999999999" customHeight="1" thickBot="1" x14ac:dyDescent="0.35">
      <c r="A29" s="18"/>
      <c r="B29" s="20" t="s">
        <v>27</v>
      </c>
      <c r="C29" s="20"/>
      <c r="D29" s="42">
        <f>D27-D28</f>
        <v>8994.5</v>
      </c>
      <c r="E29" s="20"/>
      <c r="F29" s="20"/>
      <c r="G29" s="20"/>
      <c r="H29" s="20"/>
      <c r="I29" s="32"/>
    </row>
    <row r="30" spans="1:11" ht="18.399999999999999" customHeight="1" thickTop="1" x14ac:dyDescent="0.25">
      <c r="A30" s="28"/>
      <c r="B30" s="11"/>
      <c r="C30" s="11"/>
      <c r="D30" s="11"/>
      <c r="E30" s="11"/>
      <c r="F30" s="11"/>
      <c r="G30" s="11"/>
      <c r="H30" s="11"/>
      <c r="I30" s="33"/>
    </row>
    <row r="34" spans="2:2" x14ac:dyDescent="0.25">
      <c r="B34" s="2" t="s">
        <v>5</v>
      </c>
    </row>
  </sheetData>
  <sheetProtection algorithmName="SHA-512" hashValue="QCR17FgMyyFeBhp2sdYR0P5J1auu0uLTV2rTwpalD78fk7MskedISUB8kdKz2DMPNqGayMziKS6/THi++O3X+w==" saltValue="E6Ti3mmEUJUNwERE/vJwKA==" spinCount="100000" sheet="1" objects="1" scenarios="1" selectLockedCells="1"/>
  <mergeCells count="1">
    <mergeCell ref="B1:J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FCF5-BCE8-4E46-A3C5-3EDD75D867FB}">
  <sheetPr>
    <pageSetUpPr fitToPage="1"/>
  </sheetPr>
  <dimension ref="A1:I38"/>
  <sheetViews>
    <sheetView topLeftCell="A19" workbookViewId="0">
      <selection activeCell="H19" sqref="H19"/>
    </sheetView>
  </sheetViews>
  <sheetFormatPr defaultRowHeight="15" x14ac:dyDescent="0.25"/>
  <cols>
    <col min="1" max="1" width="2.7109375" customWidth="1"/>
    <col min="2" max="2" width="52.140625" customWidth="1"/>
    <col min="3" max="3" width="5.710937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9" ht="70.150000000000006" customHeight="1" x14ac:dyDescent="0.25"/>
    <row r="2" spans="1:9" s="3" customFormat="1" ht="18.399999999999999" customHeight="1" x14ac:dyDescent="0.3">
      <c r="B2" s="4" t="s">
        <v>28</v>
      </c>
    </row>
    <row r="3" spans="1:9" s="3" customFormat="1" ht="18.399999999999999" customHeight="1" x14ac:dyDescent="0.3">
      <c r="F3" s="5" t="s">
        <v>7</v>
      </c>
      <c r="G3" s="5" t="s">
        <v>8</v>
      </c>
      <c r="H3" s="5" t="s">
        <v>9</v>
      </c>
    </row>
    <row r="4" spans="1:9" s="3" customFormat="1" ht="18.399999999999999" customHeight="1" x14ac:dyDescent="0.3">
      <c r="A4" s="34"/>
      <c r="B4" s="15"/>
      <c r="C4" s="15"/>
      <c r="D4" s="15"/>
      <c r="E4" s="15"/>
      <c r="F4" s="15"/>
      <c r="G4" s="15"/>
      <c r="H4" s="15"/>
      <c r="I4" s="17"/>
    </row>
    <row r="5" spans="1:9" s="3" customFormat="1" ht="18.399999999999999" customHeight="1" x14ac:dyDescent="0.3">
      <c r="A5" s="35"/>
      <c r="B5" s="20" t="s">
        <v>29</v>
      </c>
      <c r="C5" s="23" t="s">
        <v>4</v>
      </c>
      <c r="D5" s="45">
        <v>2470737</v>
      </c>
      <c r="E5" s="20"/>
      <c r="F5" s="48">
        <v>3</v>
      </c>
      <c r="G5" s="39" t="s">
        <v>16</v>
      </c>
      <c r="H5" s="48">
        <v>1</v>
      </c>
      <c r="I5" s="21"/>
    </row>
    <row r="6" spans="1:9" s="3" customFormat="1" ht="18.399999999999999" customHeight="1" x14ac:dyDescent="0.3">
      <c r="A6" s="35"/>
      <c r="B6" s="36" t="s">
        <v>30</v>
      </c>
      <c r="C6" s="23" t="s">
        <v>0</v>
      </c>
      <c r="D6" s="45">
        <v>117889</v>
      </c>
      <c r="E6" s="20"/>
      <c r="F6" s="48">
        <v>3</v>
      </c>
      <c r="G6" s="39" t="s">
        <v>16</v>
      </c>
      <c r="H6" s="48">
        <v>2</v>
      </c>
      <c r="I6" s="21"/>
    </row>
    <row r="7" spans="1:9" s="3" customFormat="1" ht="18.399999999999999" customHeight="1" x14ac:dyDescent="0.3">
      <c r="A7" s="35"/>
      <c r="B7" s="20" t="s">
        <v>31</v>
      </c>
      <c r="C7" s="26" t="s">
        <v>34</v>
      </c>
      <c r="D7" s="45">
        <v>0</v>
      </c>
      <c r="E7" s="20"/>
      <c r="F7" s="48"/>
      <c r="G7" s="39" t="s">
        <v>16</v>
      </c>
      <c r="H7" s="48"/>
      <c r="I7" s="21"/>
    </row>
    <row r="8" spans="1:9" s="3" customFormat="1" ht="18.399999999999999" customHeight="1" x14ac:dyDescent="0.3">
      <c r="A8" s="35"/>
      <c r="B8" s="20" t="s">
        <v>32</v>
      </c>
      <c r="C8" s="23" t="s">
        <v>2</v>
      </c>
      <c r="D8" s="41">
        <f>D5-D6+D7</f>
        <v>2352848</v>
      </c>
      <c r="E8" s="20"/>
      <c r="F8" s="20"/>
      <c r="G8" s="20"/>
      <c r="H8" s="20"/>
      <c r="I8" s="21"/>
    </row>
    <row r="9" spans="1:9" s="3" customFormat="1" ht="18.399999999999999" customHeight="1" x14ac:dyDescent="0.3">
      <c r="A9" s="35"/>
      <c r="B9" s="20" t="s">
        <v>18</v>
      </c>
      <c r="C9" s="26" t="s">
        <v>3</v>
      </c>
      <c r="D9" s="45">
        <v>5</v>
      </c>
      <c r="E9" s="20"/>
      <c r="F9" s="20"/>
      <c r="G9" s="20"/>
      <c r="H9" s="20"/>
      <c r="I9" s="21"/>
    </row>
    <row r="10" spans="1:9" s="3" customFormat="1" ht="18.399999999999999" customHeight="1" x14ac:dyDescent="0.3">
      <c r="A10" s="35"/>
      <c r="B10" s="20" t="s">
        <v>33</v>
      </c>
      <c r="C10" s="23" t="s">
        <v>2</v>
      </c>
      <c r="D10" s="41">
        <f>D8/D9</f>
        <v>470569.6</v>
      </c>
      <c r="E10" s="20"/>
      <c r="F10" s="20"/>
      <c r="G10" s="20"/>
      <c r="H10" s="20"/>
      <c r="I10" s="21"/>
    </row>
    <row r="11" spans="1:9" s="3" customFormat="1" ht="18.399999999999999" customHeight="1" x14ac:dyDescent="0.3">
      <c r="A11" s="35"/>
      <c r="B11" s="20" t="s">
        <v>20</v>
      </c>
      <c r="C11" s="26" t="s">
        <v>1</v>
      </c>
      <c r="D11" s="46">
        <v>1</v>
      </c>
      <c r="E11" s="20"/>
      <c r="F11" s="72" t="s">
        <v>35</v>
      </c>
      <c r="G11" s="72"/>
      <c r="H11" s="72"/>
      <c r="I11" s="21"/>
    </row>
    <row r="12" spans="1:9" s="3" customFormat="1" ht="18.399999999999999" customHeight="1" x14ac:dyDescent="0.3">
      <c r="A12" s="35"/>
      <c r="B12" s="20" t="s">
        <v>21</v>
      </c>
      <c r="C12" s="23" t="s">
        <v>2</v>
      </c>
      <c r="D12" s="41">
        <f>D10*D11</f>
        <v>470569.6</v>
      </c>
      <c r="E12" s="27" t="s">
        <v>15</v>
      </c>
      <c r="F12" s="20"/>
      <c r="G12" s="20"/>
      <c r="H12" s="20"/>
      <c r="I12" s="21"/>
    </row>
    <row r="13" spans="1:9" s="3" customFormat="1" ht="18.399999999999999" customHeight="1" x14ac:dyDescent="0.3">
      <c r="A13" s="37"/>
      <c r="B13" s="12"/>
      <c r="C13" s="12"/>
      <c r="D13" s="12"/>
      <c r="E13" s="12"/>
      <c r="F13" s="12"/>
      <c r="G13" s="12"/>
      <c r="H13" s="12"/>
      <c r="I13" s="29"/>
    </row>
    <row r="14" spans="1:9" s="3" customFormat="1" ht="18.399999999999999" customHeight="1" x14ac:dyDescent="0.3"/>
    <row r="15" spans="1:9" s="3" customFormat="1" ht="18.399999999999999" customHeight="1" x14ac:dyDescent="0.3">
      <c r="B15" s="3" t="s">
        <v>36</v>
      </c>
    </row>
    <row r="16" spans="1:9" s="3" customFormat="1" ht="18.399999999999999" customHeight="1" x14ac:dyDescent="0.3">
      <c r="B16" s="3" t="s">
        <v>37</v>
      </c>
    </row>
    <row r="17" spans="1:9" s="3" customFormat="1" ht="18.399999999999999" customHeight="1" x14ac:dyDescent="0.3"/>
    <row r="18" spans="1:9" s="3" customFormat="1" ht="18.399999999999999" customHeight="1" x14ac:dyDescent="0.3">
      <c r="A18" s="34"/>
      <c r="B18" s="15"/>
      <c r="C18" s="15"/>
      <c r="D18" s="15"/>
      <c r="E18" s="15"/>
      <c r="F18" s="15"/>
      <c r="G18" s="15"/>
      <c r="H18" s="15"/>
      <c r="I18" s="17"/>
    </row>
    <row r="19" spans="1:9" s="3" customFormat="1" ht="18.399999999999999" customHeight="1" x14ac:dyDescent="0.3">
      <c r="A19" s="35"/>
      <c r="B19" s="20" t="s">
        <v>38</v>
      </c>
      <c r="C19" s="20"/>
      <c r="D19" s="47">
        <v>1195113</v>
      </c>
      <c r="E19" s="20"/>
      <c r="F19" s="44">
        <v>1</v>
      </c>
      <c r="G19" s="38" t="s">
        <v>39</v>
      </c>
      <c r="H19" s="48" t="s">
        <v>73</v>
      </c>
      <c r="I19" s="21"/>
    </row>
    <row r="20" spans="1:9" s="3" customFormat="1" ht="18.399999999999999" customHeight="1" x14ac:dyDescent="0.3">
      <c r="A20" s="35"/>
      <c r="B20" s="20" t="s">
        <v>21</v>
      </c>
      <c r="C20" s="1" t="s">
        <v>0</v>
      </c>
      <c r="D20" s="43">
        <f>D12</f>
        <v>470569.6</v>
      </c>
      <c r="E20" s="27" t="s">
        <v>15</v>
      </c>
      <c r="F20" s="20"/>
      <c r="G20" s="20"/>
      <c r="H20" s="20"/>
      <c r="I20" s="21"/>
    </row>
    <row r="21" spans="1:9" s="3" customFormat="1" ht="18.399999999999999" customHeight="1" thickBot="1" x14ac:dyDescent="0.35">
      <c r="A21" s="35"/>
      <c r="B21" s="20" t="s">
        <v>27</v>
      </c>
      <c r="C21" s="20"/>
      <c r="D21" s="42">
        <f>D19-D20</f>
        <v>724543.4</v>
      </c>
      <c r="E21" s="20"/>
      <c r="F21" s="20"/>
      <c r="G21" s="20"/>
      <c r="H21" s="20"/>
      <c r="I21" s="21"/>
    </row>
    <row r="22" spans="1:9" s="3" customFormat="1" ht="18.399999999999999" customHeight="1" thickTop="1" x14ac:dyDescent="0.3">
      <c r="A22" s="37"/>
      <c r="B22" s="12"/>
      <c r="C22" s="12"/>
      <c r="D22" s="12"/>
      <c r="E22" s="12"/>
      <c r="F22" s="12"/>
      <c r="G22" s="12"/>
      <c r="H22" s="12"/>
      <c r="I22" s="29"/>
    </row>
    <row r="23" spans="1:9" s="3" customFormat="1" ht="18.399999999999999" customHeight="1" x14ac:dyDescent="0.3"/>
    <row r="24" spans="1:9" s="3" customFormat="1" ht="18.399999999999999" customHeight="1" x14ac:dyDescent="0.3"/>
    <row r="25" spans="1:9" s="3" customFormat="1" ht="18.399999999999999" customHeight="1" x14ac:dyDescent="0.3"/>
    <row r="26" spans="1:9" s="3" customFormat="1" ht="18.399999999999999" customHeight="1" x14ac:dyDescent="0.3"/>
    <row r="38" spans="2:2" x14ac:dyDescent="0.25">
      <c r="B38" s="2" t="s">
        <v>5</v>
      </c>
    </row>
  </sheetData>
  <sheetProtection algorithmName="SHA-512" hashValue="MLIm8FWxznWKC3dgyllLkc8x26nWUbmJc+0Q7NDLW3q1QwSU2Li+LP85nO9E4IZMvLOoJkwq8R1vaeV8pGX3VQ==" saltValue="b4j+ubNaIZlB7dllQ7rmfQ==" spinCount="100000" sheet="1" objects="1" scenarios="1" selectLockedCells="1"/>
  <mergeCells count="1">
    <mergeCell ref="F11:H11"/>
  </mergeCells>
  <pageMargins left="0.7" right="0.7" top="0.75" bottom="0.75" header="0.3" footer="0.3"/>
  <pageSetup scale="94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E9C7-B91E-4074-95C5-B5E491ACC5F2}">
  <sheetPr>
    <pageSetUpPr fitToPage="1"/>
  </sheetPr>
  <dimension ref="A1:I41"/>
  <sheetViews>
    <sheetView topLeftCell="A5" workbookViewId="0">
      <selection activeCell="D5" sqref="D5"/>
    </sheetView>
  </sheetViews>
  <sheetFormatPr defaultRowHeight="15" x14ac:dyDescent="0.25"/>
  <cols>
    <col min="1" max="1" width="2.7109375" customWidth="1"/>
    <col min="2" max="2" width="51.140625" customWidth="1"/>
    <col min="3" max="3" width="5.7109375" customWidth="1"/>
    <col min="4" max="4" width="12.7109375" customWidth="1"/>
    <col min="6" max="8" width="5.7109375" customWidth="1"/>
    <col min="9" max="9" width="2.7109375" customWidth="1"/>
  </cols>
  <sheetData>
    <row r="1" spans="1:9" ht="70.150000000000006" customHeight="1" x14ac:dyDescent="0.25"/>
    <row r="2" spans="1:9" ht="18.75" x14ac:dyDescent="0.3">
      <c r="B2" s="4" t="s">
        <v>40</v>
      </c>
      <c r="C2" s="3"/>
      <c r="D2" s="3"/>
      <c r="E2" s="3"/>
      <c r="F2" s="3"/>
      <c r="G2" s="3"/>
      <c r="H2" s="3"/>
      <c r="I2" s="3"/>
    </row>
    <row r="3" spans="1:9" ht="18.75" x14ac:dyDescent="0.3">
      <c r="B3" s="3"/>
      <c r="C3" s="3"/>
      <c r="D3" s="3"/>
      <c r="E3" s="3"/>
      <c r="F3" s="5" t="s">
        <v>7</v>
      </c>
      <c r="G3" s="5" t="s">
        <v>8</v>
      </c>
      <c r="H3" s="5" t="s">
        <v>9</v>
      </c>
      <c r="I3" s="3"/>
    </row>
    <row r="4" spans="1:9" ht="18.75" x14ac:dyDescent="0.3">
      <c r="A4" s="14"/>
      <c r="B4" s="15"/>
      <c r="C4" s="15"/>
      <c r="D4" s="15"/>
      <c r="E4" s="15"/>
      <c r="F4" s="15"/>
      <c r="G4" s="15"/>
      <c r="H4" s="15"/>
      <c r="I4" s="17"/>
    </row>
    <row r="5" spans="1:9" ht="18.75" x14ac:dyDescent="0.3">
      <c r="A5" s="18"/>
      <c r="B5" s="20" t="s">
        <v>41</v>
      </c>
      <c r="C5" s="23" t="s">
        <v>4</v>
      </c>
      <c r="D5" s="45">
        <v>27</v>
      </c>
      <c r="E5" s="20"/>
      <c r="F5" s="48">
        <v>4</v>
      </c>
      <c r="G5" s="39" t="s">
        <v>16</v>
      </c>
      <c r="H5" s="48">
        <v>1</v>
      </c>
      <c r="I5" s="21"/>
    </row>
    <row r="6" spans="1:9" ht="18.75" x14ac:dyDescent="0.3">
      <c r="A6" s="18"/>
      <c r="B6" s="49" t="s">
        <v>43</v>
      </c>
      <c r="C6" s="23"/>
      <c r="D6" s="60"/>
      <c r="E6" s="61"/>
      <c r="F6" s="62"/>
      <c r="G6" s="63"/>
      <c r="H6" s="62"/>
      <c r="I6" s="21"/>
    </row>
    <row r="7" spans="1:9" ht="18.75" x14ac:dyDescent="0.3">
      <c r="A7" s="18"/>
      <c r="B7" s="20" t="s">
        <v>42</v>
      </c>
      <c r="C7" s="23" t="s">
        <v>0</v>
      </c>
      <c r="D7" s="45">
        <v>113356</v>
      </c>
      <c r="E7" s="20"/>
      <c r="F7" s="48">
        <v>4</v>
      </c>
      <c r="G7" s="39" t="s">
        <v>16</v>
      </c>
      <c r="H7" s="48">
        <v>2</v>
      </c>
      <c r="I7" s="21"/>
    </row>
    <row r="8" spans="1:9" ht="18.75" x14ac:dyDescent="0.3">
      <c r="A8" s="18"/>
      <c r="B8" s="49" t="s">
        <v>43</v>
      </c>
      <c r="C8" s="23"/>
      <c r="D8" s="60"/>
      <c r="E8" s="61"/>
      <c r="F8" s="62"/>
      <c r="G8" s="63"/>
      <c r="H8" s="62"/>
      <c r="I8" s="21"/>
    </row>
    <row r="9" spans="1:9" ht="18.75" x14ac:dyDescent="0.3">
      <c r="A9" s="18"/>
      <c r="B9" s="20" t="s">
        <v>31</v>
      </c>
      <c r="C9" s="26" t="s">
        <v>34</v>
      </c>
      <c r="D9" s="45">
        <v>0</v>
      </c>
      <c r="E9" s="20"/>
      <c r="F9" s="48"/>
      <c r="G9" s="39" t="s">
        <v>16</v>
      </c>
      <c r="H9" s="48"/>
      <c r="I9" s="21"/>
    </row>
    <row r="10" spans="1:9" ht="18.75" x14ac:dyDescent="0.3">
      <c r="A10" s="18"/>
      <c r="B10" s="20" t="s">
        <v>44</v>
      </c>
      <c r="C10" s="23" t="s">
        <v>2</v>
      </c>
      <c r="D10" s="41">
        <f>D5-D7+D9</f>
        <v>-113329</v>
      </c>
      <c r="E10" s="20"/>
      <c r="F10" s="20"/>
      <c r="G10" s="20"/>
      <c r="H10" s="20"/>
      <c r="I10" s="21"/>
    </row>
    <row r="11" spans="1:9" ht="18.75" x14ac:dyDescent="0.3">
      <c r="A11" s="18"/>
      <c r="B11" s="20" t="s">
        <v>18</v>
      </c>
      <c r="C11" s="26" t="s">
        <v>3</v>
      </c>
      <c r="D11" s="45">
        <v>5</v>
      </c>
      <c r="E11" s="20"/>
      <c r="F11" s="20"/>
      <c r="G11" s="20"/>
      <c r="H11" s="20"/>
      <c r="I11" s="21"/>
    </row>
    <row r="12" spans="1:9" ht="18.75" x14ac:dyDescent="0.3">
      <c r="A12" s="18"/>
      <c r="B12" s="20" t="s">
        <v>45</v>
      </c>
      <c r="C12" s="23" t="s">
        <v>2</v>
      </c>
      <c r="D12" s="41">
        <f>D10/D11</f>
        <v>-22665.8</v>
      </c>
      <c r="E12" s="20"/>
      <c r="F12" s="20"/>
      <c r="G12" s="20"/>
      <c r="H12" s="20"/>
      <c r="I12" s="21"/>
    </row>
    <row r="13" spans="1:9" ht="18.75" x14ac:dyDescent="0.3">
      <c r="A13" s="18"/>
      <c r="B13" s="20" t="s">
        <v>20</v>
      </c>
      <c r="C13" s="26" t="s">
        <v>1</v>
      </c>
      <c r="D13" s="46">
        <v>1.5</v>
      </c>
      <c r="E13" s="20"/>
      <c r="F13" s="72" t="s">
        <v>46</v>
      </c>
      <c r="G13" s="72"/>
      <c r="H13" s="72"/>
      <c r="I13" s="21"/>
    </row>
    <row r="14" spans="1:9" ht="18.75" x14ac:dyDescent="0.3">
      <c r="A14" s="18"/>
      <c r="B14" s="20" t="s">
        <v>21</v>
      </c>
      <c r="C14" s="23" t="s">
        <v>2</v>
      </c>
      <c r="D14" s="41">
        <f>D12*D13</f>
        <v>-33998.699999999997</v>
      </c>
      <c r="E14" s="27" t="s">
        <v>15</v>
      </c>
      <c r="F14" s="20"/>
      <c r="G14" s="20"/>
      <c r="H14" s="20"/>
      <c r="I14" s="21"/>
    </row>
    <row r="15" spans="1:9" ht="18.75" x14ac:dyDescent="0.3">
      <c r="A15" s="28"/>
      <c r="B15" s="12"/>
      <c r="C15" s="12"/>
      <c r="D15" s="12"/>
      <c r="E15" s="12"/>
      <c r="F15" s="12"/>
      <c r="G15" s="12"/>
      <c r="H15" s="12"/>
      <c r="I15" s="29"/>
    </row>
    <row r="16" spans="1:9" ht="18.75" x14ac:dyDescent="0.3">
      <c r="B16" s="3"/>
      <c r="C16" s="3"/>
      <c r="D16" s="3"/>
      <c r="E16" s="3"/>
      <c r="F16" s="3"/>
      <c r="G16" s="3"/>
      <c r="H16" s="3"/>
      <c r="I16" s="3"/>
    </row>
    <row r="17" spans="1:9" ht="18.75" x14ac:dyDescent="0.3">
      <c r="B17" s="3" t="s">
        <v>47</v>
      </c>
      <c r="C17" s="3"/>
      <c r="D17" s="3"/>
      <c r="E17" s="3"/>
      <c r="F17" s="3"/>
      <c r="G17" s="3"/>
      <c r="H17" s="3"/>
      <c r="I17" s="3"/>
    </row>
    <row r="18" spans="1:9" ht="18.75" x14ac:dyDescent="0.3">
      <c r="B18" s="3" t="s">
        <v>48</v>
      </c>
      <c r="C18" s="3"/>
      <c r="D18" s="3"/>
      <c r="E18" s="3"/>
      <c r="F18" s="3"/>
      <c r="G18" s="3"/>
      <c r="H18" s="3"/>
      <c r="I18" s="3"/>
    </row>
    <row r="19" spans="1:9" ht="18.75" x14ac:dyDescent="0.3">
      <c r="B19" s="3"/>
      <c r="C19" s="3"/>
      <c r="D19" s="3"/>
      <c r="E19" s="3"/>
      <c r="F19" s="3"/>
      <c r="G19" s="3"/>
      <c r="H19" s="3"/>
      <c r="I19" s="3"/>
    </row>
    <row r="20" spans="1:9" ht="18.75" x14ac:dyDescent="0.3">
      <c r="A20" s="14"/>
      <c r="B20" s="15"/>
      <c r="C20" s="15"/>
      <c r="D20" s="15"/>
      <c r="E20" s="15"/>
      <c r="F20" s="15"/>
      <c r="G20" s="15"/>
      <c r="H20" s="15"/>
      <c r="I20" s="17"/>
    </row>
    <row r="21" spans="1:9" ht="18.75" x14ac:dyDescent="0.3">
      <c r="A21" s="18"/>
      <c r="B21" s="20" t="s">
        <v>49</v>
      </c>
      <c r="C21" s="20"/>
      <c r="D21" s="6">
        <v>335900</v>
      </c>
      <c r="E21" s="20"/>
      <c r="F21" s="44">
        <v>1</v>
      </c>
      <c r="G21" s="38" t="s">
        <v>39</v>
      </c>
      <c r="H21" s="48">
        <v>27</v>
      </c>
      <c r="I21" s="21"/>
    </row>
    <row r="22" spans="1:9" ht="18.75" x14ac:dyDescent="0.3">
      <c r="A22" s="18"/>
      <c r="B22" s="20" t="s">
        <v>21</v>
      </c>
      <c r="C22" s="23" t="s">
        <v>0</v>
      </c>
      <c r="D22" s="43">
        <f>D14</f>
        <v>-33998.699999999997</v>
      </c>
      <c r="E22" s="27" t="s">
        <v>15</v>
      </c>
      <c r="F22" s="20"/>
      <c r="G22" s="20"/>
      <c r="H22" s="20"/>
      <c r="I22" s="21"/>
    </row>
    <row r="23" spans="1:9" ht="19.5" thickBot="1" x14ac:dyDescent="0.35">
      <c r="A23" s="18"/>
      <c r="B23" s="20" t="s">
        <v>27</v>
      </c>
      <c r="C23" s="20"/>
      <c r="D23" s="42">
        <f>D21-D22</f>
        <v>369898.7</v>
      </c>
      <c r="E23" s="20"/>
      <c r="F23" s="20"/>
      <c r="G23" s="20"/>
      <c r="H23" s="20"/>
      <c r="I23" s="21"/>
    </row>
    <row r="24" spans="1:9" ht="19.5" thickTop="1" x14ac:dyDescent="0.3">
      <c r="A24" s="28"/>
      <c r="B24" s="12"/>
      <c r="C24" s="12"/>
      <c r="D24" s="12"/>
      <c r="E24" s="12"/>
      <c r="F24" s="12"/>
      <c r="G24" s="12"/>
      <c r="H24" s="12"/>
      <c r="I24" s="29"/>
    </row>
    <row r="41" spans="2:8" x14ac:dyDescent="0.25">
      <c r="B41" s="73" t="s">
        <v>5</v>
      </c>
      <c r="C41" s="73"/>
      <c r="D41" s="73"/>
      <c r="E41" s="73"/>
      <c r="F41" s="73"/>
      <c r="G41" s="73"/>
      <c r="H41" s="73"/>
    </row>
  </sheetData>
  <sheetProtection algorithmName="SHA-512" hashValue="+cqFRpKOO9WTvOuFcTdlMCPqJdaAgzpQjLZNdhvR2sWRPSwY/EILlOnQFts/dux8ebrSSiiQCb4i9DZfk/kT7A==" saltValue="YqNb6uzbi6xYVJ9PMDV45w==" spinCount="100000" sheet="1" objects="1" scenarios="1" selectLockedCells="1"/>
  <mergeCells count="2">
    <mergeCell ref="F13:H13"/>
    <mergeCell ref="B41:H41"/>
  </mergeCells>
  <pageMargins left="0.7" right="0.7" top="0.75" bottom="0.75" header="0.3" footer="0.3"/>
  <pageSetup scale="90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531F-498F-4125-98A1-FE41282DFCF4}">
  <sheetPr>
    <pageSetUpPr fitToPage="1"/>
  </sheetPr>
  <dimension ref="A1:J48"/>
  <sheetViews>
    <sheetView topLeftCell="A24" workbookViewId="0">
      <selection activeCell="D6" sqref="D6"/>
    </sheetView>
  </sheetViews>
  <sheetFormatPr defaultRowHeight="15" x14ac:dyDescent="0.25"/>
  <cols>
    <col min="1" max="1" width="2.7109375" customWidth="1"/>
    <col min="2" max="2" width="72.7109375" customWidth="1"/>
    <col min="3" max="3" width="5.710937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10" ht="70.150000000000006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10" s="3" customFormat="1" ht="18.399999999999999" customHeight="1" x14ac:dyDescent="0.3">
      <c r="B2" s="4" t="s">
        <v>50</v>
      </c>
    </row>
    <row r="3" spans="1:10" s="3" customFormat="1" ht="18.399999999999999" customHeight="1" x14ac:dyDescent="0.3"/>
    <row r="4" spans="1:10" s="3" customFormat="1" ht="18.399999999999999" customHeight="1" x14ac:dyDescent="0.3">
      <c r="A4" s="53"/>
      <c r="B4" s="20"/>
      <c r="C4" s="53"/>
      <c r="D4" s="53"/>
      <c r="E4" s="53"/>
      <c r="F4" s="56" t="s">
        <v>7</v>
      </c>
      <c r="G4" s="56" t="s">
        <v>8</v>
      </c>
      <c r="H4" s="56" t="s">
        <v>9</v>
      </c>
      <c r="I4" s="53"/>
    </row>
    <row r="5" spans="1:10" s="3" customFormat="1" ht="18.399999999999999" customHeight="1" x14ac:dyDescent="0.3">
      <c r="A5" s="14"/>
      <c r="B5" s="15" t="s">
        <v>60</v>
      </c>
      <c r="C5" s="16"/>
      <c r="D5" s="16"/>
      <c r="E5" s="16"/>
      <c r="F5" s="16"/>
      <c r="G5" s="16"/>
      <c r="H5" s="16"/>
      <c r="I5" s="50"/>
      <c r="J5" s="20"/>
    </row>
    <row r="6" spans="1:10" s="3" customFormat="1" ht="18.399999999999999" customHeight="1" x14ac:dyDescent="0.3">
      <c r="A6" s="18"/>
      <c r="B6" s="22" t="s">
        <v>51</v>
      </c>
      <c r="C6" s="23" t="s">
        <v>4</v>
      </c>
      <c r="D6" s="6">
        <v>148556</v>
      </c>
      <c r="E6" s="53"/>
      <c r="F6" s="51">
        <v>6</v>
      </c>
      <c r="G6" s="38" t="s">
        <v>16</v>
      </c>
      <c r="H6" s="51" t="s">
        <v>74</v>
      </c>
      <c r="I6" s="32"/>
      <c r="J6" s="20"/>
    </row>
    <row r="7" spans="1:10" s="3" customFormat="1" ht="18.399999999999999" customHeight="1" x14ac:dyDescent="0.3">
      <c r="A7" s="18"/>
      <c r="B7" s="22" t="s">
        <v>52</v>
      </c>
      <c r="C7" s="23" t="s">
        <v>4</v>
      </c>
      <c r="D7" s="6">
        <v>235863</v>
      </c>
      <c r="E7" s="53"/>
      <c r="F7" s="51">
        <v>6</v>
      </c>
      <c r="G7" s="38" t="s">
        <v>16</v>
      </c>
      <c r="H7" s="51" t="s">
        <v>75</v>
      </c>
      <c r="I7" s="32"/>
      <c r="J7" s="20"/>
    </row>
    <row r="8" spans="1:10" s="3" customFormat="1" ht="18.399999999999999" customHeight="1" x14ac:dyDescent="0.3">
      <c r="A8" s="18"/>
      <c r="B8" s="22" t="s">
        <v>53</v>
      </c>
      <c r="C8" s="23" t="s">
        <v>4</v>
      </c>
      <c r="D8" s="6">
        <v>8467</v>
      </c>
      <c r="E8" s="53"/>
      <c r="F8" s="51">
        <v>6</v>
      </c>
      <c r="G8" s="38" t="s">
        <v>16</v>
      </c>
      <c r="H8" s="51">
        <v>52</v>
      </c>
      <c r="I8" s="32"/>
      <c r="J8" s="20"/>
    </row>
    <row r="9" spans="1:10" s="3" customFormat="1" ht="18.399999999999999" customHeight="1" x14ac:dyDescent="0.3">
      <c r="A9" s="18"/>
      <c r="B9" s="22" t="s">
        <v>54</v>
      </c>
      <c r="C9" s="23" t="s">
        <v>4</v>
      </c>
      <c r="D9" s="6">
        <v>37784</v>
      </c>
      <c r="E9" s="53"/>
      <c r="F9" s="51">
        <v>6</v>
      </c>
      <c r="G9" s="38" t="s">
        <v>16</v>
      </c>
      <c r="H9" s="51">
        <v>51</v>
      </c>
      <c r="I9" s="32"/>
      <c r="J9" s="20"/>
    </row>
    <row r="10" spans="1:10" s="3" customFormat="1" ht="18.399999999999999" customHeight="1" x14ac:dyDescent="0.3">
      <c r="A10" s="18"/>
      <c r="B10" s="8"/>
      <c r="C10" s="23" t="s">
        <v>4</v>
      </c>
      <c r="D10" s="6">
        <v>0</v>
      </c>
      <c r="E10" s="53"/>
      <c r="F10" s="51"/>
      <c r="G10" s="38" t="s">
        <v>16</v>
      </c>
      <c r="H10" s="51"/>
      <c r="I10" s="32"/>
      <c r="J10" s="20"/>
    </row>
    <row r="11" spans="1:10" s="3" customFormat="1" ht="18.399999999999999" customHeight="1" x14ac:dyDescent="0.3">
      <c r="A11" s="18"/>
      <c r="B11" s="9"/>
      <c r="C11" s="23" t="s">
        <v>4</v>
      </c>
      <c r="D11" s="6">
        <v>0</v>
      </c>
      <c r="E11" s="53"/>
      <c r="F11" s="51"/>
      <c r="G11" s="38" t="s">
        <v>16</v>
      </c>
      <c r="H11" s="51"/>
      <c r="I11" s="32"/>
      <c r="J11" s="20"/>
    </row>
    <row r="12" spans="1:10" s="3" customFormat="1" ht="18.399999999999999" customHeight="1" x14ac:dyDescent="0.3">
      <c r="A12" s="18"/>
      <c r="B12" s="9"/>
      <c r="C12" s="23" t="s">
        <v>4</v>
      </c>
      <c r="D12" s="6">
        <v>0</v>
      </c>
      <c r="E12" s="53"/>
      <c r="F12" s="51"/>
      <c r="G12" s="38" t="s">
        <v>16</v>
      </c>
      <c r="H12" s="51"/>
      <c r="I12" s="32"/>
      <c r="J12" s="20"/>
    </row>
    <row r="13" spans="1:10" s="3" customFormat="1" ht="18.399999999999999" customHeight="1" x14ac:dyDescent="0.3">
      <c r="A13" s="18"/>
      <c r="B13" s="8"/>
      <c r="C13" s="23" t="s">
        <v>4</v>
      </c>
      <c r="D13" s="6">
        <v>0</v>
      </c>
      <c r="E13" s="53"/>
      <c r="F13" s="51"/>
      <c r="G13" s="38" t="s">
        <v>16</v>
      </c>
      <c r="H13" s="51"/>
      <c r="I13" s="32"/>
      <c r="J13" s="20"/>
    </row>
    <row r="14" spans="1:10" s="3" customFormat="1" ht="18.399999999999999" customHeight="1" x14ac:dyDescent="0.3">
      <c r="A14" s="18"/>
      <c r="B14" s="54" t="s">
        <v>61</v>
      </c>
      <c r="C14" s="53"/>
      <c r="D14" s="25"/>
      <c r="E14" s="53"/>
      <c r="F14" s="53"/>
      <c r="G14" s="53"/>
      <c r="H14" s="53"/>
      <c r="I14" s="32"/>
      <c r="J14" s="20"/>
    </row>
    <row r="15" spans="1:10" s="3" customFormat="1" ht="18.399999999999999" customHeight="1" x14ac:dyDescent="0.35">
      <c r="A15" s="18"/>
      <c r="B15" s="54" t="s">
        <v>55</v>
      </c>
      <c r="C15" s="55" t="s">
        <v>2</v>
      </c>
      <c r="D15" s="31">
        <f>SUM(D6:D13)</f>
        <v>430670</v>
      </c>
      <c r="E15" s="27"/>
      <c r="F15" s="53"/>
      <c r="G15" s="53"/>
      <c r="H15" s="53"/>
      <c r="I15" s="32"/>
      <c r="J15" s="23"/>
    </row>
    <row r="16" spans="1:10" s="3" customFormat="1" ht="18.399999999999999" customHeight="1" x14ac:dyDescent="0.3">
      <c r="A16" s="18"/>
      <c r="B16" s="20" t="s">
        <v>18</v>
      </c>
      <c r="C16" s="26" t="s">
        <v>3</v>
      </c>
      <c r="D16" s="45">
        <v>5</v>
      </c>
      <c r="E16" s="20"/>
      <c r="F16" s="20"/>
      <c r="G16" s="20"/>
      <c r="H16" s="20"/>
      <c r="I16" s="32"/>
      <c r="J16" s="20"/>
    </row>
    <row r="17" spans="1:9" s="3" customFormat="1" ht="18.399999999999999" customHeight="1" x14ac:dyDescent="0.3">
      <c r="A17" s="18"/>
      <c r="B17" s="20" t="s">
        <v>45</v>
      </c>
      <c r="C17" s="23" t="s">
        <v>2</v>
      </c>
      <c r="D17" s="41">
        <f>D15/D16</f>
        <v>86134</v>
      </c>
      <c r="E17" s="20"/>
      <c r="F17" s="20"/>
      <c r="G17" s="20"/>
      <c r="H17" s="20"/>
      <c r="I17" s="32"/>
    </row>
    <row r="18" spans="1:9" s="3" customFormat="1" ht="18.399999999999999" customHeight="1" x14ac:dyDescent="0.3">
      <c r="A18" s="18"/>
      <c r="B18" s="20" t="s">
        <v>20</v>
      </c>
      <c r="C18" s="26" t="s">
        <v>1</v>
      </c>
      <c r="D18" s="59">
        <v>0.5</v>
      </c>
      <c r="E18" s="20"/>
      <c r="F18" s="72" t="s">
        <v>62</v>
      </c>
      <c r="G18" s="72"/>
      <c r="H18" s="72"/>
      <c r="I18" s="32"/>
    </row>
    <row r="19" spans="1:9" s="20" customFormat="1" ht="18.399999999999999" customHeight="1" x14ac:dyDescent="0.3">
      <c r="A19" s="18"/>
      <c r="B19" s="20" t="s">
        <v>21</v>
      </c>
      <c r="C19" s="23" t="s">
        <v>2</v>
      </c>
      <c r="D19" s="41">
        <f>D17*D18</f>
        <v>43067</v>
      </c>
      <c r="E19" s="27" t="s">
        <v>15</v>
      </c>
      <c r="I19" s="32"/>
    </row>
    <row r="20" spans="1:9" s="20" customFormat="1" ht="18.399999999999999" customHeight="1" x14ac:dyDescent="0.3">
      <c r="A20" s="28"/>
      <c r="B20" s="58"/>
      <c r="C20" s="11"/>
      <c r="D20" s="13"/>
      <c r="E20" s="11"/>
      <c r="F20" s="11"/>
      <c r="G20" s="11"/>
      <c r="H20" s="11"/>
      <c r="I20" s="33"/>
    </row>
    <row r="21" spans="1:9" s="20" customFormat="1" ht="18.399999999999999" customHeight="1" x14ac:dyDescent="0.3">
      <c r="A21" s="53"/>
      <c r="B21" s="57"/>
      <c r="C21" s="26"/>
      <c r="D21" s="25"/>
      <c r="E21" s="27"/>
      <c r="F21" s="53"/>
      <c r="G21" s="53"/>
      <c r="H21" s="53"/>
      <c r="I21" s="53"/>
    </row>
    <row r="22" spans="1:9" s="20" customFormat="1" ht="18.399999999999999" customHeight="1" x14ac:dyDescent="0.3">
      <c r="A22" s="53"/>
      <c r="B22" s="75" t="s">
        <v>63</v>
      </c>
      <c r="C22" s="75"/>
      <c r="D22" s="75"/>
      <c r="E22" s="75"/>
      <c r="F22" s="75"/>
      <c r="G22" s="75"/>
      <c r="H22" s="75"/>
      <c r="I22" s="53"/>
    </row>
    <row r="23" spans="1:9" s="20" customFormat="1" ht="18.399999999999999" customHeight="1" x14ac:dyDescent="0.3">
      <c r="A23" s="53"/>
      <c r="B23" s="75" t="s">
        <v>64</v>
      </c>
      <c r="C23" s="75"/>
      <c r="D23" s="75"/>
      <c r="E23" s="75"/>
      <c r="F23" s="75"/>
      <c r="G23" s="75"/>
      <c r="H23" s="75"/>
      <c r="I23" s="53"/>
    </row>
    <row r="24" spans="1:9" s="20" customFormat="1" ht="18.399999999999999" customHeight="1" x14ac:dyDescent="0.3">
      <c r="A24" s="53"/>
      <c r="B24" s="75" t="s">
        <v>65</v>
      </c>
      <c r="C24" s="75"/>
      <c r="D24" s="75"/>
      <c r="E24" s="75"/>
      <c r="F24" s="75"/>
      <c r="G24" s="75"/>
      <c r="H24" s="75"/>
      <c r="I24" s="53"/>
    </row>
    <row r="25" spans="1:9" s="3" customFormat="1" ht="18.399999999999999" customHeight="1" x14ac:dyDescent="0.3">
      <c r="A25"/>
      <c r="B25"/>
      <c r="C25"/>
      <c r="D25"/>
      <c r="E25"/>
      <c r="F25"/>
      <c r="G25"/>
      <c r="H25"/>
      <c r="I25"/>
    </row>
    <row r="26" spans="1:9" s="3" customFormat="1" ht="18.399999999999999" customHeight="1" x14ac:dyDescent="0.3">
      <c r="A26" s="14"/>
      <c r="B26" s="15"/>
      <c r="C26" s="16"/>
      <c r="D26" s="16"/>
      <c r="E26" s="16"/>
      <c r="F26" s="16"/>
      <c r="G26" s="16"/>
      <c r="H26" s="16"/>
      <c r="I26" s="50"/>
    </row>
    <row r="27" spans="1:9" s="3" customFormat="1" ht="18.399999999999999" customHeight="1" x14ac:dyDescent="0.3">
      <c r="A27" s="18"/>
      <c r="B27" s="20" t="s">
        <v>56</v>
      </c>
      <c r="C27" s="53"/>
      <c r="D27" s="6">
        <v>98376</v>
      </c>
      <c r="E27" s="53"/>
      <c r="F27" s="66">
        <v>7</v>
      </c>
      <c r="G27" s="65" t="s">
        <v>39</v>
      </c>
      <c r="H27" s="66" t="s">
        <v>74</v>
      </c>
      <c r="I27" s="32"/>
    </row>
    <row r="28" spans="1:9" s="3" customFormat="1" ht="18.399999999999999" customHeight="1" x14ac:dyDescent="0.3">
      <c r="A28" s="18"/>
      <c r="B28" s="20" t="s">
        <v>21</v>
      </c>
      <c r="C28" s="23" t="s">
        <v>0</v>
      </c>
      <c r="D28" s="43">
        <f>D19</f>
        <v>43067</v>
      </c>
      <c r="E28" s="27" t="s">
        <v>15</v>
      </c>
      <c r="F28" s="53"/>
      <c r="G28" s="53"/>
      <c r="H28" s="53"/>
      <c r="I28" s="32"/>
    </row>
    <row r="29" spans="1:9" s="3" customFormat="1" ht="18.399999999999999" customHeight="1" thickBot="1" x14ac:dyDescent="0.35">
      <c r="A29" s="35"/>
      <c r="B29" s="20" t="s">
        <v>27</v>
      </c>
      <c r="C29" s="20"/>
      <c r="D29" s="42">
        <f>D27-D28</f>
        <v>55309</v>
      </c>
      <c r="E29" s="20"/>
      <c r="F29" s="20"/>
      <c r="G29" s="20"/>
      <c r="H29" s="20"/>
      <c r="I29" s="21"/>
    </row>
    <row r="30" spans="1:9" s="3" customFormat="1" ht="18.399999999999999" customHeight="1" thickTop="1" x14ac:dyDescent="0.3">
      <c r="A30" s="37"/>
      <c r="B30" s="12"/>
      <c r="C30" s="12"/>
      <c r="D30" s="64"/>
      <c r="E30" s="12"/>
      <c r="F30" s="12"/>
      <c r="G30" s="12"/>
      <c r="H30" s="12"/>
      <c r="I30" s="29"/>
    </row>
    <row r="32" spans="1:9" x14ac:dyDescent="0.25">
      <c r="B32" s="52" t="s">
        <v>57</v>
      </c>
    </row>
    <row r="33" spans="2:2" x14ac:dyDescent="0.25">
      <c r="B33" s="52" t="s">
        <v>58</v>
      </c>
    </row>
    <row r="34" spans="2:2" x14ac:dyDescent="0.25">
      <c r="B34" s="52" t="s">
        <v>59</v>
      </c>
    </row>
    <row r="48" spans="2:2" x14ac:dyDescent="0.25">
      <c r="B48" s="2" t="s">
        <v>5</v>
      </c>
    </row>
  </sheetData>
  <sheetProtection algorithmName="SHA-512" hashValue="PPzOVOC705XcyiAS4qwk6O3fALK5NBuDtJA5CU1HkSBtim01PW60q0KeD2m0sSmcO+5ndiqLe9c5rR6tq6MTlA==" saltValue="knh0Zv52q0P0DeAGw3H7Jw==" spinCount="100000" sheet="1" objects="1" scenarios="1" selectLockedCells="1"/>
  <mergeCells count="5">
    <mergeCell ref="A1:I1"/>
    <mergeCell ref="F18:H18"/>
    <mergeCell ref="B22:H22"/>
    <mergeCell ref="B23:H23"/>
    <mergeCell ref="B24:H24"/>
  </mergeCells>
  <pageMargins left="0.7" right="0.7" top="0.75" bottom="0.75" header="0.3" footer="0.3"/>
  <pageSetup scale="77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5B44-5DB1-4E0F-9E23-50655CEE5DEC}">
  <dimension ref="A1:I33"/>
  <sheetViews>
    <sheetView tabSelected="1" workbookViewId="0">
      <selection activeCell="B33" sqref="B33"/>
    </sheetView>
  </sheetViews>
  <sheetFormatPr defaultRowHeight="15" x14ac:dyDescent="0.25"/>
  <cols>
    <col min="1" max="1" width="2.7109375" customWidth="1"/>
    <col min="2" max="2" width="43.28515625" customWidth="1"/>
    <col min="3" max="3" width="3.7109375" customWidth="1"/>
    <col min="4" max="4" width="16.7109375" customWidth="1"/>
  </cols>
  <sheetData>
    <row r="1" spans="1:9" ht="70.150000000000006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9" ht="18.399999999999999" customHeight="1" x14ac:dyDescent="0.3">
      <c r="B2" s="4" t="s">
        <v>69</v>
      </c>
    </row>
    <row r="3" spans="1:9" ht="18.399999999999999" customHeight="1" x14ac:dyDescent="0.25"/>
    <row r="4" spans="1:9" ht="18.399999999999999" customHeight="1" x14ac:dyDescent="0.3">
      <c r="B4" s="3" t="s">
        <v>72</v>
      </c>
    </row>
    <row r="5" spans="1:9" ht="18.399999999999999" customHeight="1" x14ac:dyDescent="0.3">
      <c r="B5" s="3" t="s">
        <v>70</v>
      </c>
    </row>
    <row r="6" spans="1:9" ht="18.399999999999999" customHeight="1" x14ac:dyDescent="0.3">
      <c r="B6" s="3" t="s">
        <v>71</v>
      </c>
    </row>
    <row r="7" spans="1:9" ht="18.399999999999999" customHeight="1" x14ac:dyDescent="0.25"/>
    <row r="8" spans="1:9" ht="36" customHeight="1" x14ac:dyDescent="0.25">
      <c r="B8" s="67" t="s">
        <v>66</v>
      </c>
      <c r="C8" s="68" t="s">
        <v>4</v>
      </c>
      <c r="D8" s="69">
        <f>IF(K8&gt;0,K8,0)+IF('Frozen Capital Warranty'!D29&gt;0,'Frozen Capital Warranty'!D29,0)</f>
        <v>8994.5</v>
      </c>
    </row>
    <row r="9" spans="1:9" ht="36" customHeight="1" x14ac:dyDescent="0.25">
      <c r="B9" s="67" t="s">
        <v>38</v>
      </c>
      <c r="C9" s="68" t="s">
        <v>4</v>
      </c>
      <c r="D9" s="69">
        <f>IF('Frozen Capital Pre-Owned'!D21&gt;0,'Frozen Capital Pre-Owned'!D21,0)</f>
        <v>724543.4</v>
      </c>
    </row>
    <row r="10" spans="1:9" ht="36" customHeight="1" x14ac:dyDescent="0.25">
      <c r="B10" s="67" t="s">
        <v>49</v>
      </c>
      <c r="C10" s="68" t="s">
        <v>4</v>
      </c>
      <c r="D10" s="69">
        <f>IF('Frozen Capital P&amp;A'!D23&gt;0,'Frozen Capital P&amp;A'!D23,0)</f>
        <v>369898.7</v>
      </c>
    </row>
    <row r="11" spans="1:9" ht="36" customHeight="1" x14ac:dyDescent="0.25">
      <c r="B11" s="67" t="s">
        <v>67</v>
      </c>
      <c r="C11" s="68" t="s">
        <v>4</v>
      </c>
      <c r="D11" s="69">
        <f>IF('Frozen Capital S,P,BS AR'!D29&gt;0,'Frozen Capital S,P,BS AR'!D29,0)</f>
        <v>55309</v>
      </c>
    </row>
    <row r="12" spans="1:9" ht="36" customHeight="1" thickBot="1" x14ac:dyDescent="0.3">
      <c r="B12" s="67" t="s">
        <v>68</v>
      </c>
      <c r="C12" s="68" t="s">
        <v>2</v>
      </c>
      <c r="D12" s="70">
        <f>D11+D10+D9+D8</f>
        <v>1158745.6000000001</v>
      </c>
    </row>
    <row r="13" spans="1:9" ht="15.75" thickTop="1" x14ac:dyDescent="0.25"/>
    <row r="33" spans="2:2" x14ac:dyDescent="0.25">
      <c r="B33" s="2" t="s">
        <v>5</v>
      </c>
    </row>
  </sheetData>
  <sheetProtection algorithmName="SHA-512" hashValue="yc6xgJhS+k5clf470g+Dp06t6HNdTAQb5chPgVtI8WO6P9bgsEberw8HnGAeGCyZmbk3zBGD9VxgNnqL711xGQ==" saltValue="XDLdoUSUZJy0ANeGD5ki7Q==" spinCount="100000" sheet="1" objects="1" scenarios="1" selectLockedCells="1"/>
  <mergeCells count="1">
    <mergeCell ref="A1:I1"/>
  </mergeCells>
  <printOptions horizontalCentered="1"/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716221-527E-45A2-BB79-5712697C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F20AD-15E0-427B-95AC-E6377FF0A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877216-9D7E-410B-BBFC-9C0A9B6384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Frozen Capital Warranty</vt:lpstr>
      <vt:lpstr>Frozen Capital Pre-Owned</vt:lpstr>
      <vt:lpstr>Frozen Capital P&amp;A</vt:lpstr>
      <vt:lpstr>Frozen Capital S,P,BS AR</vt:lpstr>
      <vt:lpstr>Frozen Capital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ronan</cp:lastModifiedBy>
  <cp:lastPrinted>2020-05-07T22:19:31Z</cp:lastPrinted>
  <dcterms:created xsi:type="dcterms:W3CDTF">2020-05-07T19:01:14Z</dcterms:created>
  <dcterms:modified xsi:type="dcterms:W3CDTF">2020-07-16T02:17:09Z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