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acktreece 1 2/Documents/GSM/NADA ACADEMY/FINANCIAL MANAGEMENT/"/>
    </mc:Choice>
  </mc:AlternateContent>
  <xr:revisionPtr revIDLastSave="0" documentId="8_{53D92421-28E4-5F4E-99EC-49EF5F97D0C4}" xr6:coauthVersionLast="45" xr6:coauthVersionMax="45" xr10:uidLastSave="{00000000-0000-0000-0000-000000000000}"/>
  <bookViews>
    <workbookView xWindow="25100" yWindow="460" windowWidth="25100" windowHeight="21140" xr2:uid="{7699630C-E773-47F8-AE46-8AF937C62F94}"/>
  </bookViews>
  <sheets>
    <sheet name="Cash Day Supply" sheetId="1" r:id="rId1"/>
    <sheet name="Inventory Floorplan Gap" sheetId="2" r:id="rId2"/>
    <sheet name="Contracts In Transit" sheetId="3" r:id="rId3"/>
    <sheet name="Working Capital" sheetId="5" r:id="rId4"/>
    <sheet name="Absorption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4" l="1"/>
  <c r="I19" i="4" s="1"/>
  <c r="H8" i="4"/>
  <c r="H19" i="4" s="1"/>
  <c r="G8" i="4"/>
  <c r="G19" i="4" s="1"/>
  <c r="F8" i="3" l="1"/>
  <c r="F9" i="3" s="1"/>
  <c r="E7" i="4"/>
  <c r="E16" i="4" s="1"/>
  <c r="E18" i="4" s="1"/>
  <c r="E8" i="4"/>
  <c r="E19" i="4" s="1"/>
  <c r="D22" i="5"/>
  <c r="D9" i="5"/>
  <c r="F7" i="2"/>
  <c r="F10" i="2" s="1"/>
  <c r="F17" i="1"/>
  <c r="F10" i="1"/>
  <c r="F24" i="1" s="1"/>
  <c r="F18" i="1" l="1"/>
  <c r="F20" i="1" s="1"/>
  <c r="F25" i="1" s="1"/>
  <c r="F26" i="1" s="1"/>
  <c r="F28" i="1" s="1"/>
  <c r="E20" i="4"/>
  <c r="E9" i="4"/>
  <c r="E25" i="4" s="1"/>
  <c r="F11" i="3"/>
  <c r="E26" i="4" l="1"/>
  <c r="E27" i="4" s="1"/>
</calcChain>
</file>

<file path=xl/sharedStrings.xml><?xml version="1.0" encoding="utf-8"?>
<sst xmlns="http://schemas.openxmlformats.org/spreadsheetml/2006/main" count="209" uniqueCount="105">
  <si>
    <t>Cash</t>
  </si>
  <si>
    <t>Contracts in Transit</t>
  </si>
  <si>
    <t>Vehicle Receivables</t>
  </si>
  <si>
    <t>Market Securities</t>
  </si>
  <si>
    <t>Net Cash Avalable</t>
  </si>
  <si>
    <t>YTD Total Cost of Labor</t>
  </si>
  <si>
    <t>Statement Month</t>
  </si>
  <si>
    <t>Average YTD Total Expense and Cost of Labor</t>
  </si>
  <si>
    <t>Net Cash Availabe</t>
  </si>
  <si>
    <t>Cash Months' Supply</t>
  </si>
  <si>
    <t>Number of Days in a Month</t>
  </si>
  <si>
    <t>Cash Days Supply</t>
  </si>
  <si>
    <t>New Vehicle Inventory</t>
  </si>
  <si>
    <t>Holdback Receivable</t>
  </si>
  <si>
    <t>Total Inventory Value</t>
  </si>
  <si>
    <t>Notes Payable: New Vehicle</t>
  </si>
  <si>
    <t>+</t>
  </si>
  <si>
    <t>=</t>
  </si>
  <si>
    <t>-</t>
  </si>
  <si>
    <t>÷</t>
  </si>
  <si>
    <t>×</t>
  </si>
  <si>
    <t>Contracts-in-transit</t>
  </si>
  <si>
    <t>Months' Supply of Contracts-in-Transit</t>
  </si>
  <si>
    <t>Number of Days in Month</t>
  </si>
  <si>
    <t>Days Supply of Contracts-in-Transit</t>
  </si>
  <si>
    <t>Current Month New Retail Sales Dollars</t>
  </si>
  <si>
    <t>Current Month Pre-Owned Retail Sales Dollars</t>
  </si>
  <si>
    <t>YTD Service Gross Profit</t>
  </si>
  <si>
    <t>YTD Parts Gross Profit</t>
  </si>
  <si>
    <t>YTD Body Shop Gross Profit</t>
  </si>
  <si>
    <t>YTD Total Fixed Operations Gross Profit</t>
  </si>
  <si>
    <t>YTD Total Expense</t>
  </si>
  <si>
    <t>Fixed Aboroption Percentage</t>
  </si>
  <si>
    <t>Fixed Absorption</t>
  </si>
  <si>
    <t>YTD Gross Profit Total Fixed Opeations</t>
  </si>
  <si>
    <t>YTD Pre-Owned Gross Profit</t>
  </si>
  <si>
    <t xml:space="preserve">YTD Gross Profit Total  </t>
  </si>
  <si>
    <t>YTD Total Expenses</t>
  </si>
  <si>
    <t>Total Absorption Percentage</t>
  </si>
  <si>
    <t>Sub total Current Month New &amp; Pre-Owned Retail Sales</t>
  </si>
  <si>
    <t>CASH DAYS' SUPPLY</t>
  </si>
  <si>
    <t>Page</t>
  </si>
  <si>
    <t>Line</t>
  </si>
  <si>
    <t>Asset</t>
  </si>
  <si>
    <t>YTD</t>
  </si>
  <si>
    <r>
      <t xml:space="preserve">YTD </t>
    </r>
    <r>
      <rPr>
        <u/>
        <sz val="14"/>
        <color theme="1"/>
        <rFont val="Calibri"/>
        <family val="2"/>
        <scheme val="minor"/>
      </rPr>
      <t>Service</t>
    </r>
    <r>
      <rPr>
        <sz val="14"/>
        <color theme="1"/>
        <rFont val="Calibri"/>
        <family val="2"/>
        <scheme val="minor"/>
      </rPr>
      <t xml:space="preserve"> Sales</t>
    </r>
  </si>
  <si>
    <r>
      <t xml:space="preserve">YTD </t>
    </r>
    <r>
      <rPr>
        <u/>
        <sz val="14"/>
        <color theme="1"/>
        <rFont val="Calibri"/>
        <family val="2"/>
        <scheme val="minor"/>
      </rPr>
      <t>Service</t>
    </r>
    <r>
      <rPr>
        <sz val="14"/>
        <color theme="1"/>
        <rFont val="Calibri"/>
        <family val="2"/>
        <scheme val="minor"/>
      </rPr>
      <t xml:space="preserve"> Gross</t>
    </r>
  </si>
  <si>
    <t>YTD Total Expense &amp; Cost Of Labor</t>
  </si>
  <si>
    <t>A</t>
  </si>
  <si>
    <t>B</t>
  </si>
  <si>
    <t>Colm</t>
  </si>
  <si>
    <t>INVENTORY FLOORPLAN GAP (Trust Position)</t>
  </si>
  <si>
    <t>Liab</t>
  </si>
  <si>
    <t>Note:</t>
  </si>
  <si>
    <t>Most of you will have a negative number which may indicate an Out Of Trust</t>
  </si>
  <si>
    <t>position.  Do not be alarmed…yet.  There may be a common explanation.</t>
  </si>
  <si>
    <t>CONTRACTS IN TRANSIT DAYS' SUPPLY</t>
  </si>
  <si>
    <t>Month</t>
  </si>
  <si>
    <t>Guide = 3</t>
  </si>
  <si>
    <t>©2020 National Automobile Dealers Association.  All Rights Reserved.</t>
  </si>
  <si>
    <t>WORKING CAPITAL</t>
  </si>
  <si>
    <t>MOST MANUFACTURERS</t>
  </si>
  <si>
    <t>Guide = 90</t>
  </si>
  <si>
    <t>Working Capital</t>
  </si>
  <si>
    <t>Memo</t>
  </si>
  <si>
    <t>LIFO only is added back to current assets if it reduced current assets.</t>
  </si>
  <si>
    <r>
      <t xml:space="preserve">LIFO Reserve </t>
    </r>
    <r>
      <rPr>
        <sz val="10"/>
        <color theme="1"/>
        <rFont val="Calibri"/>
        <family val="2"/>
        <scheme val="minor"/>
      </rPr>
      <t>(if listed as a deduct from current assets)</t>
    </r>
  </si>
  <si>
    <r>
      <t xml:space="preserve">Current Portion of Long-Term Debt </t>
    </r>
    <r>
      <rPr>
        <sz val="10"/>
        <color theme="1"/>
        <rFont val="Calibri"/>
        <family val="2"/>
        <scheme val="minor"/>
      </rPr>
      <t>(if memo)</t>
    </r>
  </si>
  <si>
    <t>Current Portion of LT Debt will be 0 if included in Current Liabilities. Only deduct it</t>
  </si>
  <si>
    <t>if a memo adjacent to the Long Term Debt below the Total Current Liabilities.</t>
  </si>
  <si>
    <t>GENERAL MOTORS STATEMENTS</t>
  </si>
  <si>
    <r>
      <t xml:space="preserve">Working Capital Guide </t>
    </r>
    <r>
      <rPr>
        <sz val="10"/>
        <color theme="1"/>
        <rFont val="Calibri"/>
        <family val="2"/>
        <scheme val="minor"/>
      </rPr>
      <t>(OEM Provides)</t>
    </r>
  </si>
  <si>
    <t>LIFO Reserve</t>
  </si>
  <si>
    <t>FIXED ABSORPTION</t>
  </si>
  <si>
    <t>Guide = 60%</t>
  </si>
  <si>
    <t>Guide = 100%</t>
  </si>
  <si>
    <t>TOTAL APSORPTION</t>
  </si>
  <si>
    <t>New and Pre-Owned gross profit dependency to break even.</t>
  </si>
  <si>
    <t xml:space="preserve">The reciprocal of your Fixed Absorption Percentage represents your </t>
  </si>
  <si>
    <t>The reciprocal of your Total Absorption Percentage represents your</t>
  </si>
  <si>
    <t>dependency on New Vehicle gross profit to break even.</t>
  </si>
  <si>
    <t>Pre-Owned Absorption</t>
  </si>
  <si>
    <t>New Vehicle Dependency</t>
  </si>
  <si>
    <t>Guide = 40%</t>
  </si>
  <si>
    <t>WORKBOOK PAGE 23</t>
  </si>
  <si>
    <t>Workbook Page 18</t>
  </si>
  <si>
    <t>WORKBOOK PAGE 17</t>
  </si>
  <si>
    <t>WORKBOOK PAGE 16</t>
  </si>
  <si>
    <t>Inventory Floorplan Gap</t>
  </si>
  <si>
    <t>Current Liabilities</t>
  </si>
  <si>
    <t>Total Current Assets</t>
  </si>
  <si>
    <t>Total Current Assets and Working Assets</t>
  </si>
  <si>
    <t>Current Liabilities and Deferred Taxes</t>
  </si>
  <si>
    <t>19/20</t>
  </si>
  <si>
    <t>12</t>
  </si>
  <si>
    <t>1</t>
  </si>
  <si>
    <t>3</t>
  </si>
  <si>
    <t>34</t>
  </si>
  <si>
    <t>31</t>
  </si>
  <si>
    <t>19</t>
  </si>
  <si>
    <t>49</t>
  </si>
  <si>
    <t>2</t>
  </si>
  <si>
    <t>4</t>
  </si>
  <si>
    <t>8</t>
  </si>
  <si>
    <t>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</si>
</sst>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4"/>
      <color rgb="FFFF0000"/>
      <name val="Calibri"/>
      <family val="2"/>
      <scheme val="minor"/>
    </font>
    <font>
      <sz val="14"/>
      <color theme="4"/>
      <name val="Calibri"/>
      <family val="2"/>
      <scheme val="minor"/>
    </font>
    <font>
      <sz val="14"/>
      <name val="Calibri"/>
      <family val="2"/>
      <scheme val="minor"/>
    </font>
    <font>
      <sz val="14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Border="1"/>
    <xf numFmtId="3" fontId="3" fillId="0" borderId="3" xfId="0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3" fontId="3" fillId="0" borderId="0" xfId="0" applyNumberFormat="1" applyFont="1" applyBorder="1"/>
    <xf numFmtId="0" fontId="0" fillId="0" borderId="5" xfId="0" applyBorder="1"/>
    <xf numFmtId="0" fontId="3" fillId="0" borderId="6" xfId="0" applyFont="1" applyBorder="1"/>
    <xf numFmtId="0" fontId="5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0" fillId="0" borderId="11" xfId="0" applyBorder="1"/>
    <xf numFmtId="3" fontId="3" fillId="0" borderId="2" xfId="0" applyNumberFormat="1" applyFont="1" applyFill="1" applyBorder="1"/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/>
    <xf numFmtId="0" fontId="2" fillId="0" borderId="6" xfId="0" applyFont="1" applyBorder="1" applyAlignment="1">
      <alignment horizontal="center"/>
    </xf>
    <xf numFmtId="3" fontId="3" fillId="0" borderId="6" xfId="0" applyNumberFormat="1" applyFont="1" applyBorder="1"/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3" fontId="3" fillId="0" borderId="0" xfId="0" applyNumberFormat="1" applyFont="1" applyFill="1" applyBorder="1"/>
    <xf numFmtId="0" fontId="6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3" fillId="0" borderId="0" xfId="0" applyNumberFormat="1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3" fillId="0" borderId="0" xfId="0" applyNumberFormat="1" applyFont="1" applyFill="1"/>
    <xf numFmtId="0" fontId="6" fillId="0" borderId="0" xfId="0" applyFont="1" applyAlignment="1">
      <alignment horizontal="center"/>
    </xf>
    <xf numFmtId="164" fontId="3" fillId="0" borderId="1" xfId="0" applyNumberFormat="1" applyFont="1" applyBorder="1"/>
    <xf numFmtId="1" fontId="3" fillId="0" borderId="3" xfId="0" applyNumberFormat="1" applyFont="1" applyBorder="1"/>
    <xf numFmtId="0" fontId="4" fillId="0" borderId="0" xfId="0" applyFont="1"/>
    <xf numFmtId="0" fontId="10" fillId="0" borderId="4" xfId="0" applyFont="1" applyBorder="1" applyAlignment="1">
      <alignment horizontal="center"/>
    </xf>
    <xf numFmtId="3" fontId="3" fillId="3" borderId="4" xfId="0" applyNumberFormat="1" applyFont="1" applyFill="1" applyBorder="1" applyProtection="1">
      <protection locked="0"/>
    </xf>
    <xf numFmtId="0" fontId="5" fillId="0" borderId="0" xfId="0" applyFont="1"/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3" fontId="14" fillId="3" borderId="4" xfId="0" applyNumberFormat="1" applyFont="1" applyFill="1" applyBorder="1" applyProtection="1">
      <protection locked="0"/>
    </xf>
    <xf numFmtId="0" fontId="0" fillId="0" borderId="0" xfId="0" applyFont="1" applyAlignment="1">
      <alignment horizontal="center"/>
    </xf>
    <xf numFmtId="0" fontId="3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3" fontId="3" fillId="0" borderId="6" xfId="0" applyNumberFormat="1" applyFont="1" applyBorder="1" applyProtection="1"/>
    <xf numFmtId="0" fontId="12" fillId="0" borderId="0" xfId="0" applyFont="1" applyAlignment="1" applyProtection="1">
      <alignment horizontal="center"/>
    </xf>
    <xf numFmtId="0" fontId="9" fillId="0" borderId="0" xfId="0" applyFont="1" applyProtection="1"/>
    <xf numFmtId="3" fontId="3" fillId="0" borderId="0" xfId="0" applyNumberFormat="1" applyFont="1" applyProtection="1"/>
    <xf numFmtId="0" fontId="15" fillId="0" borderId="0" xfId="0" applyFont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165" fontId="3" fillId="0" borderId="3" xfId="0" applyNumberFormat="1" applyFont="1" applyBorder="1" applyProtection="1"/>
    <xf numFmtId="0" fontId="0" fillId="0" borderId="0" xfId="0" applyProtection="1"/>
    <xf numFmtId="0" fontId="4" fillId="0" borderId="0" xfId="0" applyFont="1" applyAlignment="1" applyProtection="1">
      <alignment horizontal="center"/>
    </xf>
    <xf numFmtId="165" fontId="3" fillId="0" borderId="0" xfId="0" applyNumberFormat="1" applyFont="1" applyProtection="1"/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Protection="1"/>
    <xf numFmtId="0" fontId="9" fillId="0" borderId="6" xfId="0" applyFont="1" applyBorder="1" applyProtection="1"/>
    <xf numFmtId="165" fontId="3" fillId="0" borderId="6" xfId="0" applyNumberFormat="1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0" xfId="0" applyFont="1" applyBorder="1" applyProtection="1"/>
    <xf numFmtId="0" fontId="9" fillId="0" borderId="0" xfId="0" applyFont="1" applyBorder="1" applyProtection="1"/>
    <xf numFmtId="165" fontId="3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" xfId="0" applyFont="1" applyBorder="1" applyProtection="1"/>
    <xf numFmtId="0" fontId="9" fillId="0" borderId="1" xfId="0" applyFont="1" applyBorder="1" applyProtection="1"/>
    <xf numFmtId="165" fontId="3" fillId="0" borderId="1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3" fontId="3" fillId="0" borderId="2" xfId="0" applyNumberFormat="1" applyFont="1" applyBorder="1" applyProtection="1"/>
    <xf numFmtId="49" fontId="4" fillId="2" borderId="4" xfId="0" applyNumberFormat="1" applyFon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3" fillId="2" borderId="4" xfId="0" applyNumberFormat="1" applyFont="1" applyFill="1" applyBorder="1" applyAlignment="1" applyProtection="1">
      <alignment horizontal="center"/>
      <protection locked="0"/>
    </xf>
    <xf numFmtId="49" fontId="3" fillId="2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/>
    <xf numFmtId="0" fontId="11" fillId="0" borderId="0" xfId="0" applyFont="1" applyAlignment="1" applyProtection="1">
      <alignment vertical="center"/>
    </xf>
    <xf numFmtId="0" fontId="0" fillId="0" borderId="0" xfId="0" applyProtection="1"/>
    <xf numFmtId="0" fontId="3" fillId="0" borderId="6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right"/>
    </xf>
    <xf numFmtId="0" fontId="3" fillId="0" borderId="11" xfId="0" applyFont="1" applyBorder="1" applyAlignment="1" applyProtection="1">
      <alignment horizontal="right"/>
    </xf>
    <xf numFmtId="49" fontId="1" fillId="2" borderId="4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2120900</xdr:colOff>
      <xdr:row>1</xdr:row>
      <xdr:rowOff>25400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59CD5A6-27D3-4174-BFDC-657E64622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2247900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19051</xdr:rowOff>
    </xdr:from>
    <xdr:to>
      <xdr:col>1</xdr:col>
      <xdr:colOff>2047875</xdr:colOff>
      <xdr:row>1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7E787C-1D86-491B-8DF4-6EFAD730E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19051"/>
          <a:ext cx="2139950" cy="8889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38100</xdr:rowOff>
    </xdr:from>
    <xdr:to>
      <xdr:col>1</xdr:col>
      <xdr:colOff>2038350</xdr:colOff>
      <xdr:row>1</xdr:row>
      <xdr:rowOff>38099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0D5022-F2E0-4AF3-B416-C5408A91E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38100"/>
          <a:ext cx="2139950" cy="8889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2044700</xdr:colOff>
      <xdr:row>1</xdr:row>
      <xdr:rowOff>57149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0F77F4-D5B7-42D4-8F2A-71C404C5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7150"/>
          <a:ext cx="2139950" cy="888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2066925</xdr:colOff>
      <xdr:row>1</xdr:row>
      <xdr:rowOff>3174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2D0BF5-78B3-40A3-856E-D63D04DF8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2139950" cy="888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9147B-58E3-4676-A6E6-71FC35C9BC4E}">
  <sheetPr>
    <pageSetUpPr fitToPage="1"/>
  </sheetPr>
  <dimension ref="A1:K46"/>
  <sheetViews>
    <sheetView tabSelected="1" workbookViewId="0">
      <selection activeCell="F8" sqref="F8"/>
    </sheetView>
  </sheetViews>
  <sheetFormatPr baseColWidth="10" defaultColWidth="8.83203125" defaultRowHeight="15" x14ac:dyDescent="0.2"/>
  <cols>
    <col min="1" max="1" width="2.6640625" customWidth="1"/>
    <col min="2" max="2" width="48.5" bestFit="1" customWidth="1"/>
    <col min="3" max="3" width="2.6640625" customWidth="1"/>
    <col min="4" max="4" width="3.6640625" customWidth="1"/>
    <col min="5" max="6" width="12.6640625" customWidth="1"/>
    <col min="7" max="7" width="2.6640625" style="26" customWidth="1"/>
    <col min="8" max="10" width="5.6640625" customWidth="1"/>
    <col min="11" max="11" width="2.6640625" customWidth="1"/>
  </cols>
  <sheetData>
    <row r="1" spans="1:11" ht="70" customHeight="1" x14ac:dyDescent="0.2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9" x14ac:dyDescent="0.25">
      <c r="B2" s="1" t="s">
        <v>40</v>
      </c>
      <c r="C2" s="2"/>
      <c r="D2" s="2"/>
      <c r="E2" s="2"/>
      <c r="F2" s="2"/>
      <c r="G2" s="3"/>
      <c r="H2" s="2"/>
      <c r="I2" s="2"/>
    </row>
    <row r="3" spans="1:11" ht="19" x14ac:dyDescent="0.25">
      <c r="B3" s="2"/>
      <c r="C3" s="2"/>
      <c r="D3" s="2"/>
      <c r="E3" s="2"/>
      <c r="F3" s="2"/>
      <c r="G3" s="3"/>
      <c r="H3" s="39" t="s">
        <v>41</v>
      </c>
      <c r="I3" s="39" t="s">
        <v>50</v>
      </c>
      <c r="J3" s="39" t="s">
        <v>42</v>
      </c>
    </row>
    <row r="4" spans="1:11" ht="10" customHeight="1" x14ac:dyDescent="0.25">
      <c r="B4" s="2"/>
      <c r="C4" s="2"/>
      <c r="D4" s="2"/>
      <c r="E4" s="2"/>
      <c r="F4" s="2"/>
      <c r="G4" s="3"/>
      <c r="H4" s="4"/>
      <c r="I4" s="4"/>
      <c r="J4" s="4"/>
    </row>
    <row r="5" spans="1:11" ht="19" x14ac:dyDescent="0.25">
      <c r="A5" s="12"/>
      <c r="B5" s="13"/>
      <c r="C5" s="13"/>
      <c r="D5" s="13"/>
      <c r="E5" s="13"/>
      <c r="F5" s="13"/>
      <c r="G5" s="25"/>
      <c r="H5" s="14"/>
      <c r="I5" s="14"/>
      <c r="J5" s="14"/>
      <c r="K5" s="15"/>
    </row>
    <row r="6" spans="1:11" ht="19" x14ac:dyDescent="0.25">
      <c r="A6" s="16"/>
      <c r="B6" s="9" t="s">
        <v>0</v>
      </c>
      <c r="C6" s="9"/>
      <c r="D6" s="9"/>
      <c r="E6" s="11"/>
      <c r="F6" s="47">
        <v>4535126</v>
      </c>
      <c r="G6" s="5"/>
      <c r="H6" s="35">
        <v>1</v>
      </c>
      <c r="I6" s="35" t="s">
        <v>43</v>
      </c>
      <c r="J6" s="106" t="s">
        <v>95</v>
      </c>
      <c r="K6" s="17"/>
    </row>
    <row r="7" spans="1:11" ht="19" x14ac:dyDescent="0.25">
      <c r="A7" s="16"/>
      <c r="B7" s="9" t="s">
        <v>1</v>
      </c>
      <c r="C7" s="7"/>
      <c r="D7" s="7"/>
      <c r="E7" s="10" t="s">
        <v>16</v>
      </c>
      <c r="F7" s="47">
        <v>4402365</v>
      </c>
      <c r="G7" s="5"/>
      <c r="H7" s="35">
        <v>1</v>
      </c>
      <c r="I7" s="35" t="s">
        <v>43</v>
      </c>
      <c r="J7" s="106" t="s">
        <v>96</v>
      </c>
      <c r="K7" s="17"/>
    </row>
    <row r="8" spans="1:11" ht="19" x14ac:dyDescent="0.25">
      <c r="A8" s="16"/>
      <c r="B8" s="9" t="s">
        <v>2</v>
      </c>
      <c r="C8" s="7"/>
      <c r="D8" s="7"/>
      <c r="E8" s="10" t="s">
        <v>16</v>
      </c>
      <c r="F8" s="47">
        <v>819921</v>
      </c>
      <c r="G8" s="5"/>
      <c r="H8" s="35">
        <v>1</v>
      </c>
      <c r="I8" s="35" t="s">
        <v>43</v>
      </c>
      <c r="J8" s="106" t="s">
        <v>103</v>
      </c>
      <c r="K8" s="17"/>
    </row>
    <row r="9" spans="1:11" ht="19" x14ac:dyDescent="0.25">
      <c r="A9" s="16"/>
      <c r="B9" s="9" t="s">
        <v>3</v>
      </c>
      <c r="C9" s="7"/>
      <c r="D9" s="7"/>
      <c r="E9" s="10" t="s">
        <v>16</v>
      </c>
      <c r="F9" s="47">
        <v>109858</v>
      </c>
      <c r="G9" s="5"/>
      <c r="H9" s="35">
        <v>1</v>
      </c>
      <c r="I9" s="35" t="s">
        <v>43</v>
      </c>
      <c r="J9" s="106" t="s">
        <v>101</v>
      </c>
      <c r="K9" s="17"/>
    </row>
    <row r="10" spans="1:11" ht="20" thickBot="1" x14ac:dyDescent="0.3">
      <c r="A10" s="16"/>
      <c r="B10" s="9" t="s">
        <v>4</v>
      </c>
      <c r="C10" s="7"/>
      <c r="D10" s="7"/>
      <c r="E10" s="10" t="s">
        <v>17</v>
      </c>
      <c r="F10" s="8">
        <f>F6+F7+F8+F9</f>
        <v>9867270</v>
      </c>
      <c r="G10" s="49" t="s">
        <v>48</v>
      </c>
      <c r="H10" s="5"/>
      <c r="I10" s="5"/>
      <c r="J10" s="5"/>
      <c r="K10" s="17"/>
    </row>
    <row r="11" spans="1:11" ht="10" customHeight="1" thickTop="1" x14ac:dyDescent="0.25">
      <c r="A11" s="18"/>
      <c r="B11" s="19"/>
      <c r="C11" s="20"/>
      <c r="D11" s="20"/>
      <c r="E11" s="21"/>
      <c r="F11" s="22"/>
      <c r="G11" s="6"/>
      <c r="H11" s="6"/>
      <c r="I11" s="6"/>
      <c r="J11" s="6"/>
      <c r="K11" s="23"/>
    </row>
    <row r="12" spans="1:11" ht="10" customHeight="1" x14ac:dyDescent="0.25">
      <c r="B12" s="9"/>
      <c r="C12" s="7"/>
      <c r="D12" s="7"/>
      <c r="E12" s="10"/>
      <c r="F12" s="11"/>
      <c r="G12" s="3"/>
      <c r="H12" s="3"/>
      <c r="I12" s="3"/>
      <c r="J12" s="3"/>
    </row>
    <row r="13" spans="1:11" ht="10" customHeight="1" x14ac:dyDescent="0.25">
      <c r="A13" s="12"/>
      <c r="B13" s="13"/>
      <c r="C13" s="27"/>
      <c r="D13" s="28"/>
      <c r="E13" s="29"/>
      <c r="F13" s="29"/>
      <c r="G13" s="25"/>
      <c r="H13" s="25"/>
      <c r="I13" s="25"/>
      <c r="J13" s="25"/>
      <c r="K13" s="15"/>
    </row>
    <row r="14" spans="1:11" ht="19" x14ac:dyDescent="0.25">
      <c r="A14" s="16"/>
      <c r="B14" s="9" t="s">
        <v>37</v>
      </c>
      <c r="C14" s="7"/>
      <c r="D14" s="10"/>
      <c r="E14" s="11"/>
      <c r="F14" s="47">
        <v>6203076</v>
      </c>
      <c r="G14" s="5"/>
      <c r="H14" s="106" t="s">
        <v>95</v>
      </c>
      <c r="I14" s="35" t="s">
        <v>44</v>
      </c>
      <c r="J14" s="106" t="s">
        <v>104</v>
      </c>
      <c r="K14" s="17"/>
    </row>
    <row r="15" spans="1:11" ht="19" x14ac:dyDescent="0.25">
      <c r="A15" s="16"/>
      <c r="B15" s="30" t="s">
        <v>45</v>
      </c>
      <c r="C15" s="7"/>
      <c r="D15" s="31" t="s">
        <v>16</v>
      </c>
      <c r="E15" s="47">
        <v>3032184</v>
      </c>
      <c r="F15" s="32"/>
      <c r="G15" s="5"/>
      <c r="H15" s="106" t="s">
        <v>101</v>
      </c>
      <c r="I15" s="35" t="s">
        <v>44</v>
      </c>
      <c r="J15" s="106" t="s">
        <v>101</v>
      </c>
      <c r="K15" s="17"/>
    </row>
    <row r="16" spans="1:11" ht="19" x14ac:dyDescent="0.25">
      <c r="A16" s="16"/>
      <c r="B16" s="30" t="s">
        <v>46</v>
      </c>
      <c r="C16" s="7"/>
      <c r="D16" s="10" t="s">
        <v>18</v>
      </c>
      <c r="E16" s="47">
        <v>2084970</v>
      </c>
      <c r="F16" s="32"/>
      <c r="G16" s="5"/>
      <c r="H16" s="106" t="s">
        <v>101</v>
      </c>
      <c r="I16" s="35" t="s">
        <v>44</v>
      </c>
      <c r="J16" s="106" t="s">
        <v>101</v>
      </c>
      <c r="K16" s="17"/>
    </row>
    <row r="17" spans="1:11" ht="19" x14ac:dyDescent="0.25">
      <c r="A17" s="16"/>
      <c r="B17" s="9" t="s">
        <v>5</v>
      </c>
      <c r="C17" s="7"/>
      <c r="D17" s="10" t="s">
        <v>17</v>
      </c>
      <c r="E17" s="31" t="s">
        <v>16</v>
      </c>
      <c r="F17" s="32">
        <f>E15-E16</f>
        <v>947214</v>
      </c>
      <c r="G17" s="5"/>
      <c r="H17" s="5"/>
      <c r="I17" s="5"/>
      <c r="J17" s="5"/>
      <c r="K17" s="17"/>
    </row>
    <row r="18" spans="1:11" ht="19" x14ac:dyDescent="0.25">
      <c r="A18" s="16"/>
      <c r="B18" s="9" t="s">
        <v>47</v>
      </c>
      <c r="C18" s="7"/>
      <c r="D18" s="10"/>
      <c r="E18" s="10" t="s">
        <v>17</v>
      </c>
      <c r="F18" s="24">
        <f>+F14+F17</f>
        <v>7150290</v>
      </c>
      <c r="G18" s="5"/>
      <c r="H18" s="5"/>
      <c r="I18" s="5"/>
      <c r="J18" s="5"/>
      <c r="K18" s="17"/>
    </row>
    <row r="19" spans="1:11" ht="19" x14ac:dyDescent="0.25">
      <c r="A19" s="16"/>
      <c r="B19" s="9" t="s">
        <v>6</v>
      </c>
      <c r="C19" s="7"/>
      <c r="D19" s="7"/>
      <c r="E19" s="33" t="s">
        <v>19</v>
      </c>
      <c r="F19" s="47">
        <v>5</v>
      </c>
      <c r="G19" s="5"/>
      <c r="H19" s="5"/>
      <c r="I19" s="5"/>
      <c r="J19" s="5"/>
      <c r="K19" s="17"/>
    </row>
    <row r="20" spans="1:11" ht="20" thickBot="1" x14ac:dyDescent="0.3">
      <c r="A20" s="16"/>
      <c r="B20" s="9" t="s">
        <v>7</v>
      </c>
      <c r="C20" s="7"/>
      <c r="D20" s="7"/>
      <c r="E20" s="10"/>
      <c r="F20" s="8">
        <f>+F18/F19</f>
        <v>1430058</v>
      </c>
      <c r="G20" s="50" t="s">
        <v>49</v>
      </c>
      <c r="H20" s="5"/>
      <c r="I20" s="5"/>
      <c r="J20" s="5"/>
      <c r="K20" s="17"/>
    </row>
    <row r="21" spans="1:11" ht="10" customHeight="1" thickTop="1" x14ac:dyDescent="0.25">
      <c r="A21" s="18"/>
      <c r="B21" s="19"/>
      <c r="C21" s="20"/>
      <c r="D21" s="20"/>
      <c r="E21" s="21"/>
      <c r="F21" s="22"/>
      <c r="G21" s="6"/>
      <c r="H21" s="6"/>
      <c r="I21" s="6"/>
      <c r="J21" s="6"/>
      <c r="K21" s="23"/>
    </row>
    <row r="22" spans="1:11" ht="10" customHeight="1" x14ac:dyDescent="0.25">
      <c r="A22" s="7"/>
      <c r="B22" s="9"/>
      <c r="C22" s="7"/>
      <c r="D22" s="7"/>
      <c r="E22" s="10"/>
      <c r="F22" s="11"/>
      <c r="G22" s="5"/>
      <c r="H22" s="5"/>
      <c r="I22" s="5"/>
      <c r="J22" s="5"/>
      <c r="K22" s="7"/>
    </row>
    <row r="23" spans="1:11" ht="10" customHeight="1" x14ac:dyDescent="0.25">
      <c r="A23" s="12"/>
      <c r="B23" s="13"/>
      <c r="C23" s="27"/>
      <c r="D23" s="27"/>
      <c r="E23" s="28"/>
      <c r="F23" s="29"/>
      <c r="G23" s="25"/>
      <c r="H23" s="25"/>
      <c r="I23" s="25"/>
      <c r="J23" s="25"/>
      <c r="K23" s="15"/>
    </row>
    <row r="24" spans="1:11" ht="19" x14ac:dyDescent="0.25">
      <c r="A24" s="16"/>
      <c r="B24" s="9" t="s">
        <v>8</v>
      </c>
      <c r="C24" s="7"/>
      <c r="D24" s="7"/>
      <c r="E24" s="10"/>
      <c r="F24" s="11">
        <f>F10</f>
        <v>9867270</v>
      </c>
      <c r="G24" s="49" t="s">
        <v>48</v>
      </c>
      <c r="H24" s="5"/>
      <c r="I24" s="5"/>
      <c r="J24" s="5"/>
      <c r="K24" s="17"/>
    </row>
    <row r="25" spans="1:11" ht="19" x14ac:dyDescent="0.25">
      <c r="A25" s="16"/>
      <c r="B25" s="9" t="s">
        <v>7</v>
      </c>
      <c r="C25" s="7"/>
      <c r="D25" s="7"/>
      <c r="E25" s="33" t="s">
        <v>19</v>
      </c>
      <c r="F25" s="22">
        <f>F20</f>
        <v>1430058</v>
      </c>
      <c r="G25" s="50" t="s">
        <v>49</v>
      </c>
      <c r="H25" s="5"/>
      <c r="I25" s="5"/>
      <c r="J25" s="5"/>
      <c r="K25" s="17"/>
    </row>
    <row r="26" spans="1:11" ht="19" x14ac:dyDescent="0.25">
      <c r="A26" s="16"/>
      <c r="B26" s="9" t="s">
        <v>9</v>
      </c>
      <c r="C26" s="7"/>
      <c r="D26" s="7"/>
      <c r="E26" s="10" t="s">
        <v>17</v>
      </c>
      <c r="F26" s="34">
        <f>F24/F25</f>
        <v>6.8999089547416954</v>
      </c>
      <c r="G26" s="5"/>
      <c r="H26" s="5"/>
      <c r="I26" s="5"/>
      <c r="J26" s="5"/>
      <c r="K26" s="17"/>
    </row>
    <row r="27" spans="1:11" ht="19" x14ac:dyDescent="0.25">
      <c r="A27" s="16"/>
      <c r="B27" s="9" t="s">
        <v>10</v>
      </c>
      <c r="C27" s="7"/>
      <c r="D27" s="7"/>
      <c r="E27" s="33" t="s">
        <v>20</v>
      </c>
      <c r="F27" s="11">
        <v>30</v>
      </c>
      <c r="G27" s="5"/>
      <c r="H27" s="5"/>
      <c r="I27" s="5"/>
      <c r="J27" s="5"/>
      <c r="K27" s="17"/>
    </row>
    <row r="28" spans="1:11" ht="20" thickBot="1" x14ac:dyDescent="0.3">
      <c r="A28" s="16"/>
      <c r="B28" s="9" t="s">
        <v>11</v>
      </c>
      <c r="C28" s="7"/>
      <c r="D28" s="7"/>
      <c r="E28" s="10" t="s">
        <v>17</v>
      </c>
      <c r="F28" s="8">
        <f>F26*F27</f>
        <v>206.99726864225087</v>
      </c>
      <c r="G28" s="5"/>
      <c r="H28" s="92" t="s">
        <v>62</v>
      </c>
      <c r="I28" s="92"/>
      <c r="J28" s="92"/>
      <c r="K28" s="17"/>
    </row>
    <row r="29" spans="1:11" ht="10" customHeight="1" thickTop="1" x14ac:dyDescent="0.25">
      <c r="A29" s="18"/>
      <c r="B29" s="19"/>
      <c r="C29" s="19"/>
      <c r="D29" s="19"/>
      <c r="E29" s="19"/>
      <c r="F29" s="19"/>
      <c r="G29" s="6"/>
      <c r="H29" s="6"/>
      <c r="I29" s="6"/>
      <c r="J29" s="6"/>
      <c r="K29" s="23"/>
    </row>
    <row r="30" spans="1:11" ht="19" x14ac:dyDescent="0.25">
      <c r="B30" s="2"/>
      <c r="C30" s="2"/>
      <c r="D30" s="2"/>
      <c r="E30" s="2"/>
      <c r="F30" s="2"/>
      <c r="G30" s="3"/>
      <c r="H30" s="3"/>
      <c r="I30" s="3"/>
      <c r="J30" s="3"/>
    </row>
    <row r="32" spans="1:11" ht="19" x14ac:dyDescent="0.25">
      <c r="B32" s="2"/>
      <c r="C32" s="2"/>
      <c r="D32" s="2"/>
      <c r="E32" s="2"/>
      <c r="F32" s="2"/>
      <c r="G32" s="3"/>
      <c r="H32" s="3"/>
      <c r="I32" s="3"/>
      <c r="J32" s="3"/>
    </row>
    <row r="33" spans="2:10" ht="19" x14ac:dyDescent="0.25">
      <c r="B33" s="2"/>
      <c r="C33" s="2"/>
      <c r="D33" s="2"/>
      <c r="E33" s="2"/>
      <c r="F33" s="2"/>
      <c r="G33" s="3"/>
      <c r="H33" s="3"/>
      <c r="I33" s="3"/>
      <c r="J33" s="3"/>
    </row>
    <row r="34" spans="2:10" ht="19" x14ac:dyDescent="0.25">
      <c r="B34" s="2"/>
      <c r="C34" s="2"/>
      <c r="D34" s="2"/>
      <c r="E34" s="2"/>
      <c r="F34" s="2"/>
      <c r="G34" s="3"/>
      <c r="H34" s="3"/>
      <c r="I34" s="3"/>
      <c r="J34" s="3"/>
    </row>
    <row r="35" spans="2:10" ht="19" x14ac:dyDescent="0.25">
      <c r="B35" s="2"/>
      <c r="C35" s="2"/>
      <c r="D35" s="2"/>
      <c r="E35" s="2"/>
      <c r="F35" s="2"/>
      <c r="G35" s="3"/>
      <c r="H35" s="3"/>
      <c r="I35" s="3"/>
      <c r="J35" s="3"/>
    </row>
    <row r="36" spans="2:10" ht="19" x14ac:dyDescent="0.25">
      <c r="B36" s="36" t="s">
        <v>87</v>
      </c>
      <c r="C36" s="2"/>
      <c r="D36" s="2"/>
      <c r="E36" s="2"/>
      <c r="F36" s="2"/>
      <c r="G36" s="3"/>
      <c r="H36" s="3"/>
      <c r="I36" s="3"/>
      <c r="J36" s="3"/>
    </row>
    <row r="46" spans="2:10" x14ac:dyDescent="0.2">
      <c r="B46" s="91" t="s">
        <v>59</v>
      </c>
      <c r="C46" s="91"/>
      <c r="D46" s="91"/>
      <c r="E46" s="91"/>
      <c r="F46" s="91"/>
      <c r="G46" s="91"/>
      <c r="H46" s="91"/>
      <c r="I46" s="91"/>
      <c r="J46" s="91"/>
    </row>
  </sheetData>
  <sheetProtection algorithmName="SHA-512" hashValue="N2QMMSSX1M8Y+ClDo//S92RljZMsUwHcpzUsAkA7+4OHrSoryntGL+QFxb3GAT1w1I5NGaBYZnsZ74aEw9zHIw==" saltValue="HnkwxEyJI4myoS2JsYSlPA==" spinCount="100000" sheet="1" selectLockedCells="1"/>
  <mergeCells count="3">
    <mergeCell ref="A1:K1"/>
    <mergeCell ref="B46:J46"/>
    <mergeCell ref="H28:J28"/>
  </mergeCells>
  <printOptions horizontalCentered="1"/>
  <pageMargins left="0.45" right="0.45" top="0.5" bottom="0.5" header="0" footer="0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0850F-7353-4915-AC91-BD81BABE904D}">
  <dimension ref="A1:K36"/>
  <sheetViews>
    <sheetView workbookViewId="0">
      <selection activeCell="J9" sqref="J9"/>
    </sheetView>
  </sheetViews>
  <sheetFormatPr baseColWidth="10" defaultColWidth="8.83203125" defaultRowHeight="15" x14ac:dyDescent="0.2"/>
  <cols>
    <col min="1" max="1" width="2.6640625" customWidth="1"/>
    <col min="2" max="2" width="31.33203125" customWidth="1"/>
    <col min="3" max="3" width="2.6640625" customWidth="1"/>
    <col min="4" max="4" width="3.6640625" customWidth="1"/>
    <col min="5" max="5" width="9.83203125" bestFit="1" customWidth="1"/>
    <col min="6" max="6" width="14.6640625" customWidth="1"/>
    <col min="7" max="7" width="3.6640625" customWidth="1"/>
    <col min="8" max="10" width="5.6640625" customWidth="1"/>
    <col min="11" max="11" width="2.6640625" customWidth="1"/>
  </cols>
  <sheetData>
    <row r="1" spans="1:11" ht="70" customHeight="1" x14ac:dyDescent="0.2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ht="19" x14ac:dyDescent="0.25">
      <c r="A2" s="2"/>
      <c r="B2" s="1" t="s">
        <v>51</v>
      </c>
      <c r="C2" s="2"/>
      <c r="D2" s="2"/>
      <c r="E2" s="2"/>
      <c r="F2" s="2"/>
      <c r="G2" s="2"/>
      <c r="H2" s="2"/>
      <c r="I2" s="2"/>
      <c r="J2" s="2"/>
      <c r="K2" s="2"/>
    </row>
    <row r="3" spans="1:11" ht="19" x14ac:dyDescent="0.25">
      <c r="A3" s="2"/>
      <c r="B3" s="2"/>
      <c r="C3" s="2"/>
      <c r="D3" s="2"/>
      <c r="E3" s="2"/>
      <c r="F3" s="2"/>
      <c r="G3" s="2"/>
      <c r="H3" s="38" t="s">
        <v>41</v>
      </c>
      <c r="I3" s="38" t="s">
        <v>50</v>
      </c>
      <c r="J3" s="38" t="s">
        <v>42</v>
      </c>
      <c r="K3" s="2"/>
    </row>
    <row r="4" spans="1:11" ht="19" x14ac:dyDescent="0.25">
      <c r="A4" s="2"/>
      <c r="B4" s="2"/>
      <c r="C4" s="2"/>
      <c r="D4" s="2"/>
      <c r="E4" s="2"/>
      <c r="F4" s="37"/>
      <c r="G4" s="2"/>
      <c r="H4" s="2"/>
      <c r="I4" s="2"/>
      <c r="J4" s="2"/>
      <c r="K4" s="2"/>
    </row>
    <row r="5" spans="1:11" ht="19" x14ac:dyDescent="0.25">
      <c r="B5" s="2" t="s">
        <v>12</v>
      </c>
      <c r="C5" s="2"/>
      <c r="D5" s="36"/>
      <c r="F5" s="47">
        <v>12563956</v>
      </c>
      <c r="G5" s="2"/>
      <c r="H5" s="35">
        <v>1</v>
      </c>
      <c r="I5" s="35" t="s">
        <v>43</v>
      </c>
      <c r="J5" s="106" t="s">
        <v>93</v>
      </c>
      <c r="K5" s="2"/>
    </row>
    <row r="6" spans="1:11" ht="19" x14ac:dyDescent="0.25">
      <c r="B6" s="2" t="s">
        <v>13</v>
      </c>
      <c r="C6" s="2"/>
      <c r="E6" s="36" t="s">
        <v>16</v>
      </c>
      <c r="F6" s="47">
        <v>4167</v>
      </c>
      <c r="G6" s="2"/>
      <c r="H6" s="85"/>
      <c r="I6" s="35" t="s">
        <v>43</v>
      </c>
      <c r="J6" s="106" t="s">
        <v>94</v>
      </c>
      <c r="K6" s="2"/>
    </row>
    <row r="7" spans="1:11" ht="19" x14ac:dyDescent="0.25">
      <c r="B7" s="2" t="s">
        <v>14</v>
      </c>
      <c r="C7" s="2"/>
      <c r="E7" s="36" t="s">
        <v>17</v>
      </c>
      <c r="F7" s="29">
        <f>F5+F6</f>
        <v>12568123</v>
      </c>
      <c r="G7" s="2"/>
      <c r="H7" s="2"/>
      <c r="I7" s="2"/>
      <c r="J7" s="2"/>
      <c r="K7" s="2"/>
    </row>
    <row r="8" spans="1:11" ht="19" x14ac:dyDescent="0.25">
      <c r="B8" s="2"/>
      <c r="C8" s="2"/>
      <c r="E8" s="36"/>
      <c r="F8" s="37"/>
      <c r="G8" s="2"/>
      <c r="H8" s="2"/>
      <c r="I8" s="2"/>
      <c r="J8" s="2"/>
      <c r="K8" s="2"/>
    </row>
    <row r="9" spans="1:11" ht="19" x14ac:dyDescent="0.25">
      <c r="B9" s="2" t="s">
        <v>15</v>
      </c>
      <c r="C9" s="2"/>
      <c r="E9" s="36" t="s">
        <v>18</v>
      </c>
      <c r="F9" s="47">
        <v>9708189</v>
      </c>
      <c r="G9" s="2"/>
      <c r="H9" s="35">
        <v>1</v>
      </c>
      <c r="I9" s="35" t="s">
        <v>52</v>
      </c>
      <c r="J9" s="106" t="s">
        <v>95</v>
      </c>
      <c r="K9" s="2"/>
    </row>
    <row r="10" spans="1:11" ht="20" thickBot="1" x14ac:dyDescent="0.3">
      <c r="B10" s="2" t="s">
        <v>88</v>
      </c>
      <c r="C10" s="2"/>
      <c r="E10" s="36" t="s">
        <v>17</v>
      </c>
      <c r="F10" s="8">
        <f>F7-F9</f>
        <v>2859934</v>
      </c>
      <c r="G10" s="2"/>
      <c r="H10" s="2"/>
      <c r="I10" s="2"/>
      <c r="J10" s="2"/>
      <c r="K10" s="2"/>
    </row>
    <row r="11" spans="1:11" ht="20" thickTop="1" x14ac:dyDescent="0.25">
      <c r="A11" s="2"/>
      <c r="B11" s="2"/>
      <c r="C11" s="2"/>
      <c r="D11" s="2"/>
      <c r="E11" s="2"/>
      <c r="F11" s="37"/>
      <c r="G11" s="2"/>
      <c r="H11" s="2"/>
      <c r="I11" s="2"/>
      <c r="J11" s="2"/>
      <c r="K11" s="2"/>
    </row>
    <row r="12" spans="1:11" ht="19" x14ac:dyDescent="0.25">
      <c r="A12" s="2"/>
      <c r="B12" s="2" t="s">
        <v>53</v>
      </c>
      <c r="C12" s="2"/>
      <c r="D12" s="2"/>
      <c r="E12" s="2"/>
      <c r="F12" s="37"/>
      <c r="G12" s="2"/>
      <c r="H12" s="2"/>
      <c r="I12" s="2"/>
      <c r="J12" s="2"/>
      <c r="K12" s="2"/>
    </row>
    <row r="13" spans="1:11" ht="19" x14ac:dyDescent="0.25">
      <c r="A13" s="2"/>
      <c r="B13" s="2" t="s">
        <v>54</v>
      </c>
      <c r="C13" s="2"/>
      <c r="D13" s="2"/>
      <c r="E13" s="2"/>
      <c r="F13" s="37"/>
      <c r="G13" s="2"/>
      <c r="H13" s="2"/>
      <c r="I13" s="2"/>
      <c r="J13" s="2"/>
      <c r="K13" s="2"/>
    </row>
    <row r="14" spans="1:11" ht="19" x14ac:dyDescent="0.25">
      <c r="A14" s="2"/>
      <c r="B14" s="2" t="s">
        <v>55</v>
      </c>
      <c r="C14" s="2"/>
      <c r="D14" s="2"/>
      <c r="E14" s="2"/>
      <c r="F14" s="37"/>
      <c r="G14" s="2"/>
      <c r="H14" s="2"/>
      <c r="I14" s="2"/>
      <c r="J14" s="2"/>
      <c r="K14" s="2"/>
    </row>
    <row r="15" spans="1:11" ht="19" x14ac:dyDescent="0.25">
      <c r="A15" s="2"/>
      <c r="B15" s="2"/>
      <c r="C15" s="2"/>
      <c r="D15" s="2"/>
      <c r="E15" s="2"/>
      <c r="F15" s="37"/>
      <c r="G15" s="2"/>
      <c r="H15" s="2"/>
      <c r="I15" s="2"/>
      <c r="J15" s="2"/>
      <c r="K15" s="2"/>
    </row>
    <row r="16" spans="1:11" ht="19" x14ac:dyDescent="0.25">
      <c r="A16" s="2"/>
      <c r="K16" s="2"/>
    </row>
    <row r="17" spans="1:11" ht="19" x14ac:dyDescent="0.25">
      <c r="A17" s="2"/>
      <c r="B17" s="2"/>
      <c r="C17" s="2"/>
      <c r="D17" s="2"/>
      <c r="E17" s="2"/>
      <c r="F17" s="37"/>
      <c r="G17" s="2"/>
      <c r="H17" s="2"/>
      <c r="I17" s="2"/>
      <c r="J17" s="2"/>
      <c r="K17" s="2"/>
    </row>
    <row r="18" spans="1:11" ht="19" x14ac:dyDescent="0.25">
      <c r="A18" s="2"/>
      <c r="B18" s="2"/>
      <c r="C18" s="2"/>
      <c r="D18" s="2"/>
      <c r="E18" s="2"/>
      <c r="F18" s="37"/>
      <c r="G18" s="2"/>
      <c r="H18" s="2"/>
      <c r="I18" s="2"/>
      <c r="J18" s="2"/>
      <c r="K18" s="2"/>
    </row>
    <row r="19" spans="1:11" ht="19" x14ac:dyDescent="0.25">
      <c r="A19" s="2"/>
      <c r="B19" s="2"/>
      <c r="C19" s="2"/>
      <c r="D19" s="2"/>
      <c r="E19" s="2"/>
      <c r="F19" s="37"/>
      <c r="G19" s="2"/>
      <c r="H19" s="2"/>
      <c r="I19" s="2"/>
      <c r="J19" s="2"/>
      <c r="K19" s="2"/>
    </row>
    <row r="20" spans="1:11" ht="19" x14ac:dyDescent="0.25">
      <c r="A20" s="2"/>
      <c r="B20" s="2"/>
      <c r="C20" s="2"/>
      <c r="D20" s="2"/>
      <c r="E20" s="2"/>
      <c r="F20" s="37"/>
      <c r="G20" s="2"/>
      <c r="H20" s="2"/>
      <c r="I20" s="2"/>
      <c r="J20" s="2"/>
      <c r="K20" s="2"/>
    </row>
    <row r="21" spans="1:11" ht="19" x14ac:dyDescent="0.25">
      <c r="A21" s="2"/>
      <c r="B21" s="36" t="s">
        <v>86</v>
      </c>
      <c r="C21" s="2"/>
      <c r="D21" s="2"/>
      <c r="E21" s="2"/>
      <c r="F21" s="37"/>
      <c r="G21" s="2"/>
      <c r="H21" s="2"/>
      <c r="I21" s="2"/>
      <c r="J21" s="2"/>
      <c r="K21" s="2"/>
    </row>
    <row r="36" spans="2:10" x14ac:dyDescent="0.2">
      <c r="B36" s="91" t="s">
        <v>59</v>
      </c>
      <c r="C36" s="91"/>
      <c r="D36" s="91"/>
      <c r="E36" s="91"/>
      <c r="F36" s="91"/>
      <c r="G36" s="91"/>
      <c r="H36" s="91"/>
      <c r="I36" s="91"/>
      <c r="J36" s="91"/>
    </row>
  </sheetData>
  <sheetProtection algorithmName="SHA-512" hashValue="OFrHXqdPSmrO9ioz0DZQaqKS5S3txTklgsFKynZnHl4sTrjfKmemsF8FJiNDjRX1F5aD2yMqiBVoLOfj8p/88g==" saltValue="iewYiJB09H3PH9Y/6timhw==" spinCount="100000" sheet="1" objects="1" scenarios="1" selectLockedCells="1"/>
  <mergeCells count="2">
    <mergeCell ref="A1:K1"/>
    <mergeCell ref="B36:J36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10CB8-FAFE-4950-B766-9006323B2DF0}">
  <sheetPr>
    <pageSetUpPr fitToPage="1"/>
  </sheetPr>
  <dimension ref="A1:K49"/>
  <sheetViews>
    <sheetView workbookViewId="0">
      <selection activeCell="F5" sqref="F5"/>
    </sheetView>
  </sheetViews>
  <sheetFormatPr baseColWidth="10" defaultColWidth="8.83203125" defaultRowHeight="15" x14ac:dyDescent="0.2"/>
  <cols>
    <col min="1" max="1" width="2.6640625" customWidth="1"/>
    <col min="2" max="2" width="59.33203125" bestFit="1" customWidth="1"/>
    <col min="3" max="3" width="2.6640625" customWidth="1"/>
    <col min="4" max="4" width="3.6640625" customWidth="1"/>
    <col min="5" max="6" width="12.6640625" customWidth="1"/>
    <col min="7" max="7" width="3.6640625" customWidth="1"/>
    <col min="8" max="10" width="5.6640625" customWidth="1"/>
    <col min="11" max="11" width="2.6640625" customWidth="1"/>
  </cols>
  <sheetData>
    <row r="1" spans="1:11" ht="70" customHeight="1" x14ac:dyDescent="0.2">
      <c r="A1" s="96"/>
      <c r="B1" s="96"/>
      <c r="C1" s="96"/>
      <c r="D1" s="96"/>
      <c r="E1" s="96"/>
      <c r="F1" s="96"/>
      <c r="G1" s="96"/>
      <c r="H1" s="96"/>
      <c r="I1" s="96"/>
      <c r="J1" s="96"/>
    </row>
    <row r="2" spans="1:11" ht="19" x14ac:dyDescent="0.25">
      <c r="A2" s="2"/>
      <c r="B2" s="1" t="s">
        <v>56</v>
      </c>
      <c r="C2" s="2"/>
      <c r="D2" s="2"/>
      <c r="E2" s="2"/>
      <c r="F2" s="2"/>
      <c r="G2" s="2"/>
      <c r="H2" s="2"/>
      <c r="I2" s="2"/>
      <c r="J2" s="2"/>
      <c r="K2" s="2"/>
    </row>
    <row r="3" spans="1:11" ht="19" x14ac:dyDescent="0.25">
      <c r="A3" s="2"/>
      <c r="B3" s="1"/>
      <c r="C3" s="2"/>
      <c r="D3" s="2"/>
      <c r="E3" s="2"/>
      <c r="F3" s="2"/>
      <c r="G3" s="2"/>
      <c r="H3" s="45" t="s">
        <v>41</v>
      </c>
      <c r="I3" s="45" t="s">
        <v>50</v>
      </c>
      <c r="J3" s="45" t="s">
        <v>42</v>
      </c>
      <c r="K3" s="2"/>
    </row>
    <row r="4" spans="1:11" ht="19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9" x14ac:dyDescent="0.25">
      <c r="A5" s="2"/>
      <c r="B5" s="2" t="s">
        <v>21</v>
      </c>
      <c r="C5" s="2"/>
      <c r="D5" s="2"/>
      <c r="E5" s="37"/>
      <c r="F5" s="47">
        <v>4402365</v>
      </c>
      <c r="G5" s="2"/>
      <c r="H5" s="35">
        <v>1</v>
      </c>
      <c r="I5" s="35" t="s">
        <v>43</v>
      </c>
      <c r="J5" s="106" t="s">
        <v>96</v>
      </c>
      <c r="K5" s="2"/>
    </row>
    <row r="6" spans="1:11" ht="19" x14ac:dyDescent="0.25">
      <c r="A6" s="2"/>
      <c r="B6" s="2" t="s">
        <v>25</v>
      </c>
      <c r="C6" s="2"/>
      <c r="D6" s="2"/>
      <c r="E6" s="47">
        <v>8045389</v>
      </c>
      <c r="F6" s="41"/>
      <c r="G6" s="2"/>
      <c r="H6" s="106" t="s">
        <v>95</v>
      </c>
      <c r="I6" s="46" t="s">
        <v>57</v>
      </c>
      <c r="J6" s="106" t="s">
        <v>95</v>
      </c>
      <c r="K6" s="2"/>
    </row>
    <row r="7" spans="1:11" ht="19" x14ac:dyDescent="0.25">
      <c r="A7" s="2"/>
      <c r="B7" s="2" t="s">
        <v>26</v>
      </c>
      <c r="C7" s="2"/>
      <c r="D7" s="40" t="s">
        <v>16</v>
      </c>
      <c r="E7" s="47">
        <v>3880125</v>
      </c>
      <c r="F7" s="41"/>
      <c r="G7" s="2"/>
      <c r="H7" s="106" t="s">
        <v>95</v>
      </c>
      <c r="I7" s="46" t="s">
        <v>57</v>
      </c>
      <c r="J7" s="106" t="s">
        <v>95</v>
      </c>
      <c r="K7" s="2"/>
    </row>
    <row r="8" spans="1:11" ht="19" x14ac:dyDescent="0.25">
      <c r="A8" s="2"/>
      <c r="B8" s="2" t="s">
        <v>39</v>
      </c>
      <c r="C8" s="2"/>
      <c r="D8" s="36" t="s">
        <v>17</v>
      </c>
      <c r="E8" s="42" t="s">
        <v>19</v>
      </c>
      <c r="F8" s="41">
        <f>E6+E7</f>
        <v>11925514</v>
      </c>
      <c r="G8" s="2"/>
      <c r="H8" s="2"/>
      <c r="I8" s="2"/>
      <c r="J8" s="2"/>
      <c r="K8" s="2"/>
    </row>
    <row r="9" spans="1:11" ht="19" x14ac:dyDescent="0.25">
      <c r="A9" s="2"/>
      <c r="B9" s="2" t="s">
        <v>22</v>
      </c>
      <c r="C9" s="2"/>
      <c r="D9" s="2"/>
      <c r="E9" s="36" t="s">
        <v>17</v>
      </c>
      <c r="F9" s="43">
        <f>F5/F8</f>
        <v>0.36915515758901463</v>
      </c>
      <c r="G9" s="2"/>
      <c r="H9" s="2"/>
      <c r="I9" s="2"/>
      <c r="J9" s="2"/>
      <c r="K9" s="2"/>
    </row>
    <row r="10" spans="1:11" ht="19" x14ac:dyDescent="0.25">
      <c r="A10" s="2"/>
      <c r="B10" s="2" t="s">
        <v>23</v>
      </c>
      <c r="C10" s="2"/>
      <c r="D10" s="2"/>
      <c r="E10" s="42" t="s">
        <v>20</v>
      </c>
      <c r="F10" s="2">
        <v>30</v>
      </c>
      <c r="G10" s="2"/>
      <c r="H10" s="2"/>
      <c r="I10" s="2"/>
      <c r="J10" s="2"/>
      <c r="K10" s="2"/>
    </row>
    <row r="11" spans="1:11" ht="20" thickBot="1" x14ac:dyDescent="0.3">
      <c r="A11" s="2"/>
      <c r="B11" s="2" t="s">
        <v>24</v>
      </c>
      <c r="C11" s="2"/>
      <c r="D11" s="2"/>
      <c r="E11" s="36" t="s">
        <v>17</v>
      </c>
      <c r="F11" s="44">
        <f>F9*F10</f>
        <v>11.074654727670438</v>
      </c>
      <c r="G11" s="2"/>
      <c r="H11" s="94" t="s">
        <v>58</v>
      </c>
      <c r="I11" s="94"/>
      <c r="J11" s="94"/>
      <c r="K11" s="2"/>
    </row>
    <row r="12" spans="1:11" ht="20" thickTop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19" x14ac:dyDescent="0.25">
      <c r="A13" s="2"/>
      <c r="K13" s="2"/>
    </row>
    <row r="14" spans="1:11" ht="19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9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1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9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9" x14ac:dyDescent="0.25">
      <c r="A18" s="2"/>
      <c r="B18" s="36" t="s">
        <v>86</v>
      </c>
      <c r="C18" s="2"/>
      <c r="D18" s="2"/>
      <c r="E18" s="2"/>
      <c r="F18" s="2"/>
      <c r="G18" s="2"/>
      <c r="H18" s="2"/>
      <c r="I18" s="2"/>
      <c r="J18" s="2"/>
      <c r="K18" s="2"/>
    </row>
    <row r="19" spans="1:11" ht="19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9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19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49" spans="2:10" x14ac:dyDescent="0.2">
      <c r="B49" s="95" t="s">
        <v>59</v>
      </c>
      <c r="C49" s="95"/>
      <c r="D49" s="95"/>
      <c r="E49" s="95"/>
      <c r="F49" s="95"/>
      <c r="G49" s="95"/>
      <c r="H49" s="95"/>
      <c r="I49" s="95"/>
      <c r="J49" s="95"/>
    </row>
  </sheetData>
  <sheetProtection algorithmName="SHA-512" hashValue="yaU2qCoUPzCpMwLEl8Ccr/TNjIXCsxS17iJr6uOnpC/vwIiuDd74hVS5IJe9MCu7Hl4jJ8VuxwkKCP1QkLHeOA==" saltValue="2+EVX5nR+Anx6eV2EFBEvg==" spinCount="100000" sheet="1" objects="1" scenarios="1" selectLockedCells="1"/>
  <mergeCells count="3">
    <mergeCell ref="H11:J11"/>
    <mergeCell ref="B49:J49"/>
    <mergeCell ref="A1:J1"/>
  </mergeCells>
  <printOptions horizontalCentered="1"/>
  <pageMargins left="0.7" right="0.7" top="0.75" bottom="0.75" header="0.3" footer="0.3"/>
  <pageSetup scale="7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2B3C4-C314-4043-B3B0-91C249466FC6}">
  <dimension ref="A1:I35"/>
  <sheetViews>
    <sheetView workbookViewId="0">
      <selection activeCell="D5" sqref="D5"/>
    </sheetView>
  </sheetViews>
  <sheetFormatPr baseColWidth="10" defaultColWidth="8.83203125" defaultRowHeight="15" x14ac:dyDescent="0.2"/>
  <cols>
    <col min="1" max="1" width="2.6640625" customWidth="1"/>
    <col min="2" max="2" width="47.33203125" customWidth="1"/>
    <col min="3" max="3" width="3.6640625" style="40" customWidth="1"/>
    <col min="4" max="4" width="14.6640625" customWidth="1"/>
    <col min="5" max="5" width="2.6640625" customWidth="1"/>
    <col min="6" max="8" width="5.6640625" customWidth="1"/>
    <col min="9" max="9" width="2.6640625" customWidth="1"/>
  </cols>
  <sheetData>
    <row r="1" spans="1:9" ht="70" customHeight="1" x14ac:dyDescent="0.2">
      <c r="A1" s="96"/>
      <c r="B1" s="96"/>
      <c r="C1" s="96"/>
      <c r="D1" s="96"/>
      <c r="E1" s="96"/>
      <c r="F1" s="96"/>
      <c r="G1" s="96"/>
      <c r="H1" s="96"/>
      <c r="I1" s="96"/>
    </row>
    <row r="2" spans="1:9" ht="20" customHeight="1" x14ac:dyDescent="0.25">
      <c r="B2" s="1" t="s">
        <v>60</v>
      </c>
      <c r="C2" s="36"/>
      <c r="D2" s="2"/>
    </row>
    <row r="3" spans="1:9" ht="20" customHeight="1" x14ac:dyDescent="0.25">
      <c r="B3" s="1"/>
      <c r="C3" s="36"/>
      <c r="D3" s="2"/>
      <c r="F3" s="53" t="s">
        <v>41</v>
      </c>
      <c r="G3" s="53" t="s">
        <v>50</v>
      </c>
      <c r="H3" s="53" t="s">
        <v>42</v>
      </c>
    </row>
    <row r="4" spans="1:9" ht="19" x14ac:dyDescent="0.25">
      <c r="B4" s="48" t="s">
        <v>61</v>
      </c>
      <c r="C4" s="36"/>
      <c r="D4" s="2"/>
    </row>
    <row r="5" spans="1:9" ht="19" x14ac:dyDescent="0.25">
      <c r="B5" s="2" t="s">
        <v>90</v>
      </c>
      <c r="C5" s="36"/>
      <c r="D5" s="47">
        <v>22620960</v>
      </c>
      <c r="F5" s="51">
        <v>1</v>
      </c>
      <c r="G5" s="51" t="s">
        <v>43</v>
      </c>
      <c r="H5" s="86" t="s">
        <v>97</v>
      </c>
    </row>
    <row r="6" spans="1:9" ht="19" x14ac:dyDescent="0.25">
      <c r="B6" s="2" t="s">
        <v>66</v>
      </c>
      <c r="C6" s="36" t="s">
        <v>16</v>
      </c>
      <c r="D6" s="47">
        <v>3414643</v>
      </c>
      <c r="F6" s="51">
        <v>1</v>
      </c>
      <c r="G6" s="51" t="s">
        <v>43</v>
      </c>
      <c r="H6" s="86" t="s">
        <v>98</v>
      </c>
    </row>
    <row r="7" spans="1:9" ht="19" x14ac:dyDescent="0.25">
      <c r="B7" s="2" t="s">
        <v>89</v>
      </c>
      <c r="C7" s="36" t="s">
        <v>18</v>
      </c>
      <c r="D7" s="47">
        <v>17405794</v>
      </c>
      <c r="F7" s="51">
        <v>1</v>
      </c>
      <c r="G7" s="51" t="s">
        <v>52</v>
      </c>
      <c r="H7" s="86" t="s">
        <v>99</v>
      </c>
    </row>
    <row r="8" spans="1:9" ht="19" x14ac:dyDescent="0.25">
      <c r="B8" s="2" t="s">
        <v>67</v>
      </c>
      <c r="C8" s="36" t="s">
        <v>18</v>
      </c>
      <c r="D8" s="47">
        <v>0</v>
      </c>
      <c r="F8" s="51">
        <v>1</v>
      </c>
      <c r="G8" s="51" t="s">
        <v>52</v>
      </c>
      <c r="H8" s="86"/>
    </row>
    <row r="9" spans="1:9" ht="19" x14ac:dyDescent="0.25">
      <c r="B9" s="2" t="s">
        <v>63</v>
      </c>
      <c r="C9" s="36" t="s">
        <v>17</v>
      </c>
      <c r="D9" s="37">
        <f>D5+D6-D7-D8</f>
        <v>8629809</v>
      </c>
    </row>
    <row r="10" spans="1:9" ht="19" x14ac:dyDescent="0.25">
      <c r="B10" s="2"/>
      <c r="C10" s="36"/>
      <c r="D10" s="37"/>
    </row>
    <row r="11" spans="1:9" ht="19" x14ac:dyDescent="0.25">
      <c r="B11" s="2" t="s">
        <v>71</v>
      </c>
      <c r="C11" s="36"/>
      <c r="D11" s="52">
        <v>2390</v>
      </c>
      <c r="F11" s="51">
        <v>1</v>
      </c>
      <c r="G11" s="46" t="s">
        <v>64</v>
      </c>
      <c r="H11" s="86" t="s">
        <v>100</v>
      </c>
    </row>
    <row r="12" spans="1:9" ht="19" x14ac:dyDescent="0.25">
      <c r="B12" s="2"/>
      <c r="C12" s="36"/>
      <c r="D12" s="37"/>
    </row>
    <row r="13" spans="1:9" ht="19" x14ac:dyDescent="0.25">
      <c r="B13" s="2" t="s">
        <v>65</v>
      </c>
      <c r="C13" s="36"/>
      <c r="D13" s="37"/>
    </row>
    <row r="14" spans="1:9" ht="19" x14ac:dyDescent="0.25">
      <c r="B14" s="2" t="s">
        <v>68</v>
      </c>
      <c r="C14" s="36"/>
      <c r="D14" s="37"/>
    </row>
    <row r="15" spans="1:9" ht="19" x14ac:dyDescent="0.25">
      <c r="B15" s="2" t="s">
        <v>69</v>
      </c>
      <c r="C15" s="36"/>
      <c r="D15" s="37"/>
    </row>
    <row r="16" spans="1:9" ht="19" x14ac:dyDescent="0.25">
      <c r="B16" s="2"/>
      <c r="C16" s="36"/>
      <c r="D16" s="37"/>
    </row>
    <row r="17" spans="2:8" ht="19" x14ac:dyDescent="0.25">
      <c r="B17" s="2"/>
      <c r="C17" s="36"/>
      <c r="D17" s="37"/>
    </row>
    <row r="18" spans="2:8" ht="19" x14ac:dyDescent="0.25">
      <c r="B18" s="48" t="s">
        <v>70</v>
      </c>
      <c r="C18" s="36"/>
      <c r="D18" s="37"/>
    </row>
    <row r="19" spans="2:8" ht="19" x14ac:dyDescent="0.25">
      <c r="B19" s="2" t="s">
        <v>91</v>
      </c>
      <c r="C19" s="36"/>
      <c r="D19" s="47">
        <v>0</v>
      </c>
      <c r="F19" s="51">
        <v>1</v>
      </c>
      <c r="G19" s="51" t="s">
        <v>43</v>
      </c>
      <c r="H19" s="86"/>
    </row>
    <row r="20" spans="2:8" ht="19" x14ac:dyDescent="0.25">
      <c r="B20" s="2" t="s">
        <v>72</v>
      </c>
      <c r="C20" s="36" t="s">
        <v>16</v>
      </c>
      <c r="D20" s="47">
        <v>0</v>
      </c>
      <c r="F20" s="51">
        <v>1</v>
      </c>
      <c r="G20" s="51" t="s">
        <v>43</v>
      </c>
      <c r="H20" s="86"/>
    </row>
    <row r="21" spans="2:8" ht="19" x14ac:dyDescent="0.25">
      <c r="B21" s="2" t="s">
        <v>92</v>
      </c>
      <c r="C21" s="36" t="s">
        <v>18</v>
      </c>
      <c r="D21" s="47">
        <v>0</v>
      </c>
      <c r="F21" s="51">
        <v>1</v>
      </c>
      <c r="G21" s="51" t="s">
        <v>52</v>
      </c>
      <c r="H21" s="86"/>
    </row>
    <row r="22" spans="2:8" ht="19" x14ac:dyDescent="0.25">
      <c r="B22" s="2" t="s">
        <v>63</v>
      </c>
      <c r="C22" s="36" t="s">
        <v>17</v>
      </c>
      <c r="D22" s="37">
        <f>D19+D20-D21</f>
        <v>0</v>
      </c>
      <c r="F22" s="51">
        <v>1</v>
      </c>
      <c r="G22" s="46" t="s">
        <v>64</v>
      </c>
      <c r="H22" s="86"/>
    </row>
    <row r="23" spans="2:8" ht="19" x14ac:dyDescent="0.25">
      <c r="B23" s="2"/>
      <c r="C23" s="36"/>
      <c r="D23" s="37"/>
    </row>
    <row r="24" spans="2:8" ht="19" x14ac:dyDescent="0.25">
      <c r="B24" s="2" t="s">
        <v>71</v>
      </c>
      <c r="C24" s="36"/>
      <c r="D24" s="47">
        <v>0</v>
      </c>
      <c r="F24" s="51">
        <v>1</v>
      </c>
      <c r="G24" s="46" t="s">
        <v>64</v>
      </c>
      <c r="H24" s="86"/>
    </row>
    <row r="29" spans="2:8" ht="19" x14ac:dyDescent="0.25">
      <c r="B29" s="36" t="s">
        <v>85</v>
      </c>
    </row>
    <row r="35" spans="2:9" x14ac:dyDescent="0.2">
      <c r="B35" s="95" t="s">
        <v>59</v>
      </c>
      <c r="C35" s="95"/>
      <c r="D35" s="95"/>
      <c r="E35" s="95"/>
      <c r="F35" s="95"/>
      <c r="G35" s="95"/>
      <c r="H35" s="95"/>
      <c r="I35" s="95"/>
    </row>
  </sheetData>
  <sheetProtection algorithmName="SHA-512" hashValue="dXk0pYpA31uKmkjybXn6O5CC1wqhB27Duaqs3pKb+swfvOLprbfGSigk+mVr+U9FRqG0Ax+1lE96U7Gfczlm+w==" saltValue="OenjNK6xuYRCBgdBgACrRQ==" spinCount="100000" sheet="1" objects="1" scenarios="1" selectLockedCells="1"/>
  <mergeCells count="2">
    <mergeCell ref="B35:I35"/>
    <mergeCell ref="A1:I1"/>
  </mergeCells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6CBA6-F231-432D-8972-CDB4FE8CE2F9}">
  <sheetPr>
    <pageSetUpPr fitToPage="1"/>
  </sheetPr>
  <dimension ref="A1:J38"/>
  <sheetViews>
    <sheetView workbookViewId="0">
      <selection activeCell="E6" sqref="E6"/>
    </sheetView>
  </sheetViews>
  <sheetFormatPr baseColWidth="10" defaultColWidth="8.83203125" defaultRowHeight="15" x14ac:dyDescent="0.2"/>
  <cols>
    <col min="1" max="1" width="2.6640625" customWidth="1"/>
    <col min="2" max="2" width="43.6640625" customWidth="1"/>
    <col min="3" max="3" width="2.6640625" customWidth="1"/>
    <col min="4" max="4" width="3.6640625" customWidth="1"/>
    <col min="5" max="5" width="12.6640625" customWidth="1"/>
    <col min="6" max="6" width="2.6640625" style="26" customWidth="1"/>
    <col min="7" max="9" width="5.6640625" customWidth="1"/>
    <col min="10" max="10" width="2.6640625" customWidth="1"/>
  </cols>
  <sheetData>
    <row r="1" spans="1:10" ht="70" customHeight="1" x14ac:dyDescent="0.2">
      <c r="A1" s="98"/>
      <c r="B1" s="98"/>
      <c r="C1" s="98"/>
      <c r="D1" s="98"/>
      <c r="E1" s="98"/>
      <c r="F1" s="98"/>
      <c r="G1" s="98"/>
      <c r="H1" s="98"/>
      <c r="I1" s="98"/>
      <c r="J1" s="98"/>
    </row>
    <row r="2" spans="1:10" ht="19" x14ac:dyDescent="0.25">
      <c r="A2" s="54"/>
      <c r="B2" s="55" t="s">
        <v>73</v>
      </c>
      <c r="C2" s="54"/>
      <c r="D2" s="54"/>
      <c r="E2" s="54"/>
      <c r="F2" s="56"/>
      <c r="G2" s="57" t="s">
        <v>41</v>
      </c>
      <c r="H2" s="57" t="s">
        <v>50</v>
      </c>
      <c r="I2" s="57" t="s">
        <v>42</v>
      </c>
      <c r="J2" s="54"/>
    </row>
    <row r="3" spans="1:10" ht="19" x14ac:dyDescent="0.25">
      <c r="A3" s="54"/>
      <c r="B3" s="54"/>
      <c r="C3" s="54"/>
      <c r="D3" s="54"/>
      <c r="E3" s="54"/>
      <c r="F3" s="56"/>
      <c r="G3" s="54"/>
      <c r="H3" s="54"/>
      <c r="I3" s="54"/>
      <c r="J3" s="54"/>
    </row>
    <row r="4" spans="1:10" ht="19" x14ac:dyDescent="0.25">
      <c r="A4" s="54"/>
      <c r="B4" s="54" t="s">
        <v>27</v>
      </c>
      <c r="C4" s="54"/>
      <c r="D4" s="54"/>
      <c r="E4" s="47">
        <v>2084970</v>
      </c>
      <c r="F4" s="56"/>
      <c r="G4" s="87" t="s">
        <v>101</v>
      </c>
      <c r="H4" s="89" t="s">
        <v>44</v>
      </c>
      <c r="I4" s="87" t="s">
        <v>102</v>
      </c>
      <c r="J4" s="54"/>
    </row>
    <row r="5" spans="1:10" ht="19" x14ac:dyDescent="0.25">
      <c r="A5" s="54"/>
      <c r="B5" s="54" t="s">
        <v>28</v>
      </c>
      <c r="C5" s="54"/>
      <c r="D5" s="54" t="s">
        <v>16</v>
      </c>
      <c r="E5" s="47">
        <v>1263389</v>
      </c>
      <c r="F5" s="56"/>
      <c r="G5" s="87" t="s">
        <v>101</v>
      </c>
      <c r="H5" s="89" t="s">
        <v>44</v>
      </c>
      <c r="I5" s="87" t="s">
        <v>102</v>
      </c>
      <c r="J5" s="54"/>
    </row>
    <row r="6" spans="1:10" ht="19" x14ac:dyDescent="0.25">
      <c r="A6" s="54"/>
      <c r="B6" s="54" t="s">
        <v>29</v>
      </c>
      <c r="C6" s="54"/>
      <c r="D6" s="54" t="s">
        <v>16</v>
      </c>
      <c r="E6" s="47">
        <v>0</v>
      </c>
      <c r="F6" s="56"/>
      <c r="G6" s="87"/>
      <c r="H6" s="89" t="s">
        <v>44</v>
      </c>
      <c r="I6" s="87"/>
      <c r="J6" s="54"/>
    </row>
    <row r="7" spans="1:10" ht="19" x14ac:dyDescent="0.25">
      <c r="A7" s="54"/>
      <c r="B7" s="54" t="s">
        <v>30</v>
      </c>
      <c r="C7" s="54"/>
      <c r="D7" s="54" t="s">
        <v>17</v>
      </c>
      <c r="E7" s="58">
        <f>E4+E5+E6</f>
        <v>3348359</v>
      </c>
      <c r="F7" s="59" t="s">
        <v>48</v>
      </c>
      <c r="G7" s="54"/>
      <c r="H7" s="54"/>
      <c r="I7" s="54"/>
      <c r="J7" s="54"/>
    </row>
    <row r="8" spans="1:10" ht="19" x14ac:dyDescent="0.25">
      <c r="A8" s="54"/>
      <c r="B8" s="54" t="s">
        <v>31</v>
      </c>
      <c r="C8" s="54"/>
      <c r="D8" s="60" t="s">
        <v>19</v>
      </c>
      <c r="E8" s="61">
        <f>'Cash Day Supply'!F14</f>
        <v>6203076</v>
      </c>
      <c r="F8" s="62" t="s">
        <v>49</v>
      </c>
      <c r="G8" s="63" t="str">
        <f>'Cash Day Supply'!H14</f>
        <v>1</v>
      </c>
      <c r="H8" s="64" t="str">
        <f>'Cash Day Supply'!I14</f>
        <v>YTD</v>
      </c>
      <c r="I8" s="63" t="str">
        <f>'Cash Day Supply'!J14</f>
        <v>56</v>
      </c>
      <c r="J8" s="54"/>
    </row>
    <row r="9" spans="1:10" ht="20" thickBot="1" x14ac:dyDescent="0.3">
      <c r="A9" s="54"/>
      <c r="B9" s="54" t="s">
        <v>32</v>
      </c>
      <c r="C9" s="54"/>
      <c r="D9" s="60" t="s">
        <v>17</v>
      </c>
      <c r="E9" s="65">
        <f>E7/E8</f>
        <v>0.53979009768701847</v>
      </c>
      <c r="F9" s="56"/>
      <c r="G9" s="99" t="s">
        <v>74</v>
      </c>
      <c r="H9" s="99"/>
      <c r="I9" s="99"/>
      <c r="J9" s="54"/>
    </row>
    <row r="10" spans="1:10" ht="20" thickTop="1" x14ac:dyDescent="0.25">
      <c r="A10" s="54"/>
      <c r="B10" s="54"/>
      <c r="C10" s="54"/>
      <c r="D10" s="54"/>
      <c r="E10" s="54"/>
      <c r="F10" s="56"/>
      <c r="G10" s="54"/>
      <c r="H10" s="54"/>
      <c r="I10" s="54"/>
      <c r="J10" s="54"/>
    </row>
    <row r="11" spans="1:10" ht="19" x14ac:dyDescent="0.25">
      <c r="A11" s="54"/>
      <c r="B11" s="54" t="s">
        <v>78</v>
      </c>
      <c r="C11" s="54"/>
      <c r="D11" s="54"/>
      <c r="E11" s="54"/>
      <c r="F11" s="56"/>
      <c r="G11" s="54"/>
      <c r="H11" s="54"/>
      <c r="I11" s="54"/>
      <c r="J11" s="54"/>
    </row>
    <row r="12" spans="1:10" ht="19" x14ac:dyDescent="0.25">
      <c r="A12" s="54"/>
      <c r="B12" s="54" t="s">
        <v>77</v>
      </c>
      <c r="C12" s="54"/>
      <c r="D12" s="54"/>
      <c r="E12" s="54"/>
      <c r="F12" s="56"/>
      <c r="G12" s="54"/>
      <c r="H12" s="54"/>
      <c r="I12" s="54"/>
      <c r="J12" s="54"/>
    </row>
    <row r="13" spans="1:10" ht="19" x14ac:dyDescent="0.25">
      <c r="A13" s="54"/>
      <c r="B13" s="54"/>
      <c r="C13" s="54"/>
      <c r="D13" s="54"/>
      <c r="E13" s="54"/>
      <c r="F13" s="56"/>
      <c r="G13" s="54"/>
      <c r="H13" s="54"/>
      <c r="I13" s="54"/>
      <c r="J13" s="54"/>
    </row>
    <row r="14" spans="1:10" ht="19" x14ac:dyDescent="0.25">
      <c r="A14" s="54"/>
      <c r="B14" s="55" t="s">
        <v>76</v>
      </c>
      <c r="C14" s="54"/>
      <c r="D14" s="54"/>
      <c r="E14" s="54"/>
      <c r="F14" s="56"/>
      <c r="G14" s="57" t="s">
        <v>41</v>
      </c>
      <c r="H14" s="57" t="s">
        <v>50</v>
      </c>
      <c r="I14" s="57" t="s">
        <v>42</v>
      </c>
      <c r="J14" s="54"/>
    </row>
    <row r="15" spans="1:10" ht="19" x14ac:dyDescent="0.25">
      <c r="A15" s="54"/>
      <c r="B15" s="54"/>
      <c r="C15" s="54"/>
      <c r="D15" s="54"/>
      <c r="E15" s="54"/>
      <c r="F15" s="56"/>
      <c r="G15" s="66"/>
      <c r="H15" s="66"/>
      <c r="I15" s="66"/>
      <c r="J15" s="54"/>
    </row>
    <row r="16" spans="1:10" ht="19" x14ac:dyDescent="0.25">
      <c r="A16" s="54"/>
      <c r="B16" s="54" t="s">
        <v>34</v>
      </c>
      <c r="C16" s="54"/>
      <c r="D16" s="54"/>
      <c r="E16" s="61">
        <f>E7</f>
        <v>3348359</v>
      </c>
      <c r="F16" s="59" t="s">
        <v>48</v>
      </c>
      <c r="G16" s="54"/>
      <c r="H16" s="54"/>
      <c r="I16" s="54"/>
      <c r="J16" s="54"/>
    </row>
    <row r="17" spans="1:10" ht="19" x14ac:dyDescent="0.25">
      <c r="A17" s="54"/>
      <c r="B17" s="54" t="s">
        <v>35</v>
      </c>
      <c r="C17" s="54"/>
      <c r="D17" s="54" t="s">
        <v>16</v>
      </c>
      <c r="E17" s="47">
        <v>1373307</v>
      </c>
      <c r="F17" s="56"/>
      <c r="G17" s="88" t="s">
        <v>101</v>
      </c>
      <c r="H17" s="89" t="s">
        <v>44</v>
      </c>
      <c r="I17" s="88" t="s">
        <v>102</v>
      </c>
      <c r="J17" s="54"/>
    </row>
    <row r="18" spans="1:10" ht="19" x14ac:dyDescent="0.25">
      <c r="A18" s="54"/>
      <c r="B18" s="54" t="s">
        <v>36</v>
      </c>
      <c r="C18" s="54"/>
      <c r="D18" s="54" t="s">
        <v>17</v>
      </c>
      <c r="E18" s="84">
        <f>E16+E17</f>
        <v>4721666</v>
      </c>
      <c r="F18" s="56"/>
      <c r="G18" s="54"/>
      <c r="H18" s="56"/>
      <c r="I18" s="54"/>
      <c r="J18" s="54"/>
    </row>
    <row r="19" spans="1:10" ht="19" x14ac:dyDescent="0.25">
      <c r="A19" s="54"/>
      <c r="B19" s="54" t="s">
        <v>37</v>
      </c>
      <c r="C19" s="54"/>
      <c r="D19" s="60" t="s">
        <v>19</v>
      </c>
      <c r="E19" s="61">
        <f>E8</f>
        <v>6203076</v>
      </c>
      <c r="F19" s="62" t="s">
        <v>49</v>
      </c>
      <c r="G19" s="56" t="str">
        <f>G8</f>
        <v>1</v>
      </c>
      <c r="H19" s="67" t="str">
        <f>H8</f>
        <v>YTD</v>
      </c>
      <c r="I19" s="56" t="str">
        <f>I8</f>
        <v>56</v>
      </c>
      <c r="J19" s="54"/>
    </row>
    <row r="20" spans="1:10" ht="20" thickBot="1" x14ac:dyDescent="0.3">
      <c r="A20" s="54"/>
      <c r="B20" s="54" t="s">
        <v>38</v>
      </c>
      <c r="C20" s="54"/>
      <c r="D20" s="60" t="s">
        <v>17</v>
      </c>
      <c r="E20" s="65">
        <f>E18/E19</f>
        <v>0.76118138807262714</v>
      </c>
      <c r="F20" s="56"/>
      <c r="G20" s="100" t="s">
        <v>75</v>
      </c>
      <c r="H20" s="100"/>
      <c r="I20" s="100"/>
      <c r="J20" s="54"/>
    </row>
    <row r="21" spans="1:10" ht="20" thickTop="1" x14ac:dyDescent="0.25">
      <c r="A21" s="54"/>
      <c r="B21" s="54"/>
      <c r="C21" s="54"/>
      <c r="D21" s="60"/>
      <c r="E21" s="68"/>
      <c r="F21" s="56"/>
      <c r="G21" s="56"/>
      <c r="H21" s="56"/>
      <c r="I21" s="56"/>
      <c r="J21" s="54"/>
    </row>
    <row r="22" spans="1:10" ht="19" x14ac:dyDescent="0.25">
      <c r="A22" s="54"/>
      <c r="B22" s="54" t="s">
        <v>79</v>
      </c>
      <c r="C22" s="54"/>
      <c r="D22" s="60"/>
      <c r="E22" s="68"/>
      <c r="F22" s="56"/>
      <c r="G22" s="56"/>
      <c r="H22" s="56"/>
      <c r="I22" s="56"/>
      <c r="J22" s="54"/>
    </row>
    <row r="23" spans="1:10" ht="19" x14ac:dyDescent="0.25">
      <c r="A23" s="54"/>
      <c r="B23" s="54" t="s">
        <v>80</v>
      </c>
      <c r="C23" s="54"/>
      <c r="D23" s="60"/>
      <c r="E23" s="68"/>
      <c r="F23" s="56"/>
      <c r="G23" s="56"/>
      <c r="H23" s="56"/>
      <c r="I23" s="56"/>
      <c r="J23" s="54"/>
    </row>
    <row r="24" spans="1:10" ht="19" x14ac:dyDescent="0.25">
      <c r="A24" s="54"/>
      <c r="B24" s="54"/>
      <c r="C24" s="54"/>
      <c r="D24" s="60"/>
      <c r="E24" s="68"/>
      <c r="F24" s="56"/>
      <c r="G24" s="56"/>
      <c r="H24" s="56"/>
      <c r="I24" s="56"/>
      <c r="J24" s="54"/>
    </row>
    <row r="25" spans="1:10" ht="19" x14ac:dyDescent="0.25">
      <c r="A25" s="54"/>
      <c r="B25" s="69" t="s">
        <v>33</v>
      </c>
      <c r="C25" s="70"/>
      <c r="D25" s="71"/>
      <c r="E25" s="72">
        <f>E9</f>
        <v>0.53979009768701847</v>
      </c>
      <c r="F25" s="73"/>
      <c r="G25" s="99" t="s">
        <v>74</v>
      </c>
      <c r="H25" s="99"/>
      <c r="I25" s="101"/>
      <c r="J25" s="54"/>
    </row>
    <row r="26" spans="1:10" ht="19" x14ac:dyDescent="0.25">
      <c r="A26" s="54"/>
      <c r="B26" s="74" t="s">
        <v>81</v>
      </c>
      <c r="C26" s="75"/>
      <c r="D26" s="76"/>
      <c r="E26" s="77">
        <f>E20-E9</f>
        <v>0.22139129038560867</v>
      </c>
      <c r="F26" s="78"/>
      <c r="G26" s="102" t="s">
        <v>83</v>
      </c>
      <c r="H26" s="102"/>
      <c r="I26" s="103"/>
      <c r="J26" s="54"/>
    </row>
    <row r="27" spans="1:10" ht="19" x14ac:dyDescent="0.25">
      <c r="A27" s="54"/>
      <c r="B27" s="79" t="s">
        <v>82</v>
      </c>
      <c r="C27" s="80"/>
      <c r="D27" s="81"/>
      <c r="E27" s="82">
        <f>1-E25-E26</f>
        <v>0.23881861192737286</v>
      </c>
      <c r="F27" s="83"/>
      <c r="G27" s="104"/>
      <c r="H27" s="104"/>
      <c r="I27" s="105"/>
      <c r="J27" s="54"/>
    </row>
    <row r="28" spans="1:10" ht="19" x14ac:dyDescent="0.25">
      <c r="A28" s="54"/>
      <c r="B28" s="54"/>
      <c r="C28" s="54"/>
      <c r="D28" s="60"/>
      <c r="E28" s="68"/>
      <c r="F28" s="56"/>
      <c r="G28" s="56"/>
      <c r="H28" s="56"/>
      <c r="I28" s="56"/>
      <c r="J28" s="54"/>
    </row>
    <row r="29" spans="1:10" ht="19" x14ac:dyDescent="0.25">
      <c r="A29" s="54"/>
      <c r="J29" s="54"/>
    </row>
    <row r="32" spans="1:10" ht="19" x14ac:dyDescent="0.25">
      <c r="B32" s="36" t="s">
        <v>84</v>
      </c>
    </row>
    <row r="38" spans="2:9" x14ac:dyDescent="0.2">
      <c r="B38" s="97" t="s">
        <v>59</v>
      </c>
      <c r="C38" s="97"/>
      <c r="D38" s="97"/>
      <c r="E38" s="97"/>
      <c r="F38" s="97"/>
      <c r="G38" s="97"/>
      <c r="H38" s="97"/>
      <c r="I38" s="97"/>
    </row>
  </sheetData>
  <sheetProtection algorithmName="SHA-512" hashValue="SLgiZ7DeQWCHaOK2mMhTejgbakRPrzRF7qANd1EaHhwNLhNTqxPTGy7UyBP0bdpo4RfvCT0/sYm3A2gXXVJOeQ==" saltValue="jPKED7NLibgHemg9cyztGQ==" spinCount="100000" sheet="1" objects="1" scenarios="1" selectLockedCells="1"/>
  <mergeCells count="7">
    <mergeCell ref="B38:I38"/>
    <mergeCell ref="A1:J1"/>
    <mergeCell ref="G9:I9"/>
    <mergeCell ref="G20:I20"/>
    <mergeCell ref="G25:I25"/>
    <mergeCell ref="G26:I26"/>
    <mergeCell ref="G27:I27"/>
  </mergeCells>
  <printOptions horizontalCentered="1"/>
  <pageMargins left="0.7" right="0.7" top="0.75" bottom="0.75" header="0.3" footer="0.3"/>
  <pageSetup scale="94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E8D5E57196BF4BBBDE16A66CE24DBE" ma:contentTypeVersion="12" ma:contentTypeDescription="Create a new document." ma:contentTypeScope="" ma:versionID="9536da889b033d8bd4061d8318e3e134">
  <xsd:schema xmlns:xsd="http://www.w3.org/2001/XMLSchema" xmlns:xs="http://www.w3.org/2001/XMLSchema" xmlns:p="http://schemas.microsoft.com/office/2006/metadata/properties" xmlns:ns3="fd0a4085-88be-466d-be86-ca7cc4b129d7" xmlns:ns4="a535ff6e-1916-43ae-8a16-54e15ebdf405" targetNamespace="http://schemas.microsoft.com/office/2006/metadata/properties" ma:root="true" ma:fieldsID="8a27814e04836ab6041a43ac160528b6" ns3:_="" ns4:_="">
    <xsd:import namespace="fd0a4085-88be-466d-be86-ca7cc4b129d7"/>
    <xsd:import namespace="a535ff6e-1916-43ae-8a16-54e15ebdf4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a4085-88be-466d-be86-ca7cc4b12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5ff6e-1916-43ae-8a16-54e15ebdf4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968E4B-20F5-4679-B0AB-533445A60E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184D18-F3B0-425B-A6D2-C265A1F2E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a4085-88be-466d-be86-ca7cc4b129d7"/>
    <ds:schemaRef ds:uri="a535ff6e-1916-43ae-8a16-54e15ebdf4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376746-CEA6-46B3-B063-302FF0849EC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Cash Day Supply</vt:lpstr>
      <vt:lpstr>Inventory Floorplan Gap</vt:lpstr>
      <vt:lpstr>Contracts In Transit</vt:lpstr>
      <vt:lpstr>Working Capital</vt:lpstr>
      <vt:lpstr>Absorption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Westman</dc:creator>
  <cp:lastModifiedBy>Z Treece</cp:lastModifiedBy>
  <cp:lastPrinted>2020-05-27T17:23:11Z</cp:lastPrinted>
  <dcterms:created xsi:type="dcterms:W3CDTF">2020-04-20T17:55:55Z</dcterms:created>
  <dcterms:modified xsi:type="dcterms:W3CDTF">2020-07-14T21:04:31Z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0x01010056E8D5E57196BF4BBBDE16A66CE24DBE</vt:lpwstr>
  </property>
</Properties>
</file>