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RINA\Downloads\"/>
    </mc:Choice>
  </mc:AlternateContent>
  <xr:revisionPtr revIDLastSave="0" documentId="8_{5083F0A6-9197-47D0-8BBD-1934588E4799}" xr6:coauthVersionLast="45" xr6:coauthVersionMax="45" xr10:uidLastSave="{00000000-0000-0000-0000-000000000000}"/>
  <bookViews>
    <workbookView xWindow="2850" yWindow="2850" windowWidth="14400" windowHeight="8273" firstSheet="2" activeTab="4" xr2:uid="{7699630C-E773-47F8-AE46-8AF937C62F94}"/>
  </bookViews>
  <sheets>
    <sheet name="Cash Day Supply" sheetId="1" r:id="rId1"/>
    <sheet name="Inventory Floorplan Gap" sheetId="2" r:id="rId2"/>
    <sheet name="Contracts In Transit" sheetId="3" r:id="rId3"/>
    <sheet name="Working Capital" sheetId="5" r:id="rId4"/>
    <sheet name="Absorpt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4" l="1"/>
  <c r="G4" i="4"/>
  <c r="I8" i="4"/>
  <c r="I19" i="4" s="1"/>
  <c r="H8" i="4"/>
  <c r="H19" i="4" s="1"/>
  <c r="G8" i="4"/>
  <c r="G19" i="4" s="1"/>
  <c r="F8" i="3" l="1"/>
  <c r="F9" i="3" s="1"/>
  <c r="E7" i="4"/>
  <c r="E16" i="4" s="1"/>
  <c r="E18" i="4" s="1"/>
  <c r="E8" i="4"/>
  <c r="E19" i="4" s="1"/>
  <c r="D22" i="5"/>
  <c r="D9" i="5"/>
  <c r="F7" i="2"/>
  <c r="F10" i="2" s="1"/>
  <c r="F17" i="1"/>
  <c r="F10" i="1"/>
  <c r="F24" i="1" s="1"/>
  <c r="F18" i="1" l="1"/>
  <c r="F20" i="1" s="1"/>
  <c r="F25" i="1" s="1"/>
  <c r="F26" i="1" s="1"/>
  <c r="F28" i="1" s="1"/>
  <c r="E20" i="4"/>
  <c r="E9" i="4"/>
  <c r="E25" i="4" s="1"/>
  <c r="F11" i="3"/>
  <c r="E26" i="4" l="1"/>
  <c r="E27" i="4" s="1"/>
</calcChain>
</file>

<file path=xl/sharedStrings.xml><?xml version="1.0" encoding="utf-8"?>
<sst xmlns="http://schemas.openxmlformats.org/spreadsheetml/2006/main" count="181" uniqueCount="93">
  <si>
    <t>Cash</t>
  </si>
  <si>
    <t>Contracts in Transit</t>
  </si>
  <si>
    <t>Vehicle Receivables</t>
  </si>
  <si>
    <t>Market Securities</t>
  </si>
  <si>
    <t>Net Cash Avalable</t>
  </si>
  <si>
    <t>YTD Total Cost of Labor</t>
  </si>
  <si>
    <t>Statement Month</t>
  </si>
  <si>
    <t>Average YTD Total Expense and Cost of Labor</t>
  </si>
  <si>
    <t>Net Cash Availabe</t>
  </si>
  <si>
    <t>Cash Months' Supply</t>
  </si>
  <si>
    <t>Number of Days in a Month</t>
  </si>
  <si>
    <t>Cash Days Supply</t>
  </si>
  <si>
    <t>New Vehicle Inventory</t>
  </si>
  <si>
    <t>Holdback Receivable</t>
  </si>
  <si>
    <t>Total Inventory Value</t>
  </si>
  <si>
    <t>Notes Payable: New Vehicle</t>
  </si>
  <si>
    <t>Inventory Florrplan Gap</t>
  </si>
  <si>
    <t>+</t>
  </si>
  <si>
    <t>=</t>
  </si>
  <si>
    <t>-</t>
  </si>
  <si>
    <t>÷</t>
  </si>
  <si>
    <t>×</t>
  </si>
  <si>
    <t>Contracts-in-transit</t>
  </si>
  <si>
    <t>Months' Supply of Contracts-in-Transit</t>
  </si>
  <si>
    <t>Number of Days in Month</t>
  </si>
  <si>
    <t>Days Supply of Contracts-in-Transit</t>
  </si>
  <si>
    <t>Current Month New Retail Sales Dollars</t>
  </si>
  <si>
    <t>Current Month Pre-Owned Retail Sales Dollars</t>
  </si>
  <si>
    <t>Total Curent Assets</t>
  </si>
  <si>
    <t>Curent Liabilities</t>
  </si>
  <si>
    <t>Curent Liabilities and Deferred Taxes</t>
  </si>
  <si>
    <t>YTD Service Gross Profit</t>
  </si>
  <si>
    <t>YTD Parts Gross Profit</t>
  </si>
  <si>
    <t>YTD Body Shop Gross Profit</t>
  </si>
  <si>
    <t>YTD Total Fixed Operations Gross Profit</t>
  </si>
  <si>
    <t>YTD Total Expense</t>
  </si>
  <si>
    <t>Fixed Aboroption Percentage</t>
  </si>
  <si>
    <t>Fixed Absorption</t>
  </si>
  <si>
    <t>YTD Gross Profit Total Fixed Opeations</t>
  </si>
  <si>
    <t>YTD Pre-Owned Gross Profit</t>
  </si>
  <si>
    <t xml:space="preserve">YTD Gross Profit Total  </t>
  </si>
  <si>
    <t>YTD Total Expenses</t>
  </si>
  <si>
    <t>Total Absorption Percentage</t>
  </si>
  <si>
    <t>Sub total Current Month New &amp; Pre-Owned Retail Sales</t>
  </si>
  <si>
    <t>CASH DAYS' SUPPLY</t>
  </si>
  <si>
    <t>Page</t>
  </si>
  <si>
    <t>Line</t>
  </si>
  <si>
    <t>Asset</t>
  </si>
  <si>
    <t>YTD</t>
  </si>
  <si>
    <r>
      <t xml:space="preserve">YTD </t>
    </r>
    <r>
      <rPr>
        <u/>
        <sz val="14"/>
        <color theme="1"/>
        <rFont val="Calibri"/>
        <family val="2"/>
        <scheme val="minor"/>
      </rPr>
      <t>Service</t>
    </r>
    <r>
      <rPr>
        <sz val="14"/>
        <color theme="1"/>
        <rFont val="Calibri"/>
        <family val="2"/>
        <scheme val="minor"/>
      </rPr>
      <t xml:space="preserve"> Sales</t>
    </r>
  </si>
  <si>
    <r>
      <t xml:space="preserve">YTD </t>
    </r>
    <r>
      <rPr>
        <u/>
        <sz val="14"/>
        <color theme="1"/>
        <rFont val="Calibri"/>
        <family val="2"/>
        <scheme val="minor"/>
      </rPr>
      <t>Service</t>
    </r>
    <r>
      <rPr>
        <sz val="14"/>
        <color theme="1"/>
        <rFont val="Calibri"/>
        <family val="2"/>
        <scheme val="minor"/>
      </rPr>
      <t xml:space="preserve"> Gross</t>
    </r>
  </si>
  <si>
    <t>YTD Total Expense &amp; Cost Of Labor</t>
  </si>
  <si>
    <t>A</t>
  </si>
  <si>
    <t>B</t>
  </si>
  <si>
    <t>Colm</t>
  </si>
  <si>
    <t>INVENTORY FLOORPLAN GAP (Trust Position)</t>
  </si>
  <si>
    <t>Liab</t>
  </si>
  <si>
    <t>Note:</t>
  </si>
  <si>
    <t>Most of you will have a negative number which may indicate an Out Of Trust</t>
  </si>
  <si>
    <t>position.  Do not be alarmed…yet.  There may be a common explanation.</t>
  </si>
  <si>
    <t>CONTRACTS IN TRANSIT DAYS' SUPPLY</t>
  </si>
  <si>
    <t>Month</t>
  </si>
  <si>
    <t>Guide = 3</t>
  </si>
  <si>
    <t>©2020 National Automobile Dealers Association.  All Rights Reserved.</t>
  </si>
  <si>
    <t>WORKING CAPITAL</t>
  </si>
  <si>
    <t>MOST MANUFACTURERS</t>
  </si>
  <si>
    <t>Guide = 90</t>
  </si>
  <si>
    <t>Working Capital</t>
  </si>
  <si>
    <t>Memo</t>
  </si>
  <si>
    <t>LIFO only is added back to current assets if it reduced current assets.</t>
  </si>
  <si>
    <r>
      <t xml:space="preserve">LIFO Reserve </t>
    </r>
    <r>
      <rPr>
        <sz val="10"/>
        <color theme="1"/>
        <rFont val="Calibri"/>
        <family val="2"/>
        <scheme val="minor"/>
      </rPr>
      <t>(if listed as a deduct from current assets)</t>
    </r>
  </si>
  <si>
    <r>
      <t xml:space="preserve">Current Portion of Long-Term Debt </t>
    </r>
    <r>
      <rPr>
        <sz val="10"/>
        <color theme="1"/>
        <rFont val="Calibri"/>
        <family val="2"/>
        <scheme val="minor"/>
      </rPr>
      <t>(if memo)</t>
    </r>
  </si>
  <si>
    <t>Current Portion of LT Debt will be 0 if included in Current Liabilities. Only deduct it</t>
  </si>
  <si>
    <t>if a memo adjacent to the Long Term Debt below the Total Current Liabilities.</t>
  </si>
  <si>
    <t>GENERAL MOTORS STATEMENTS</t>
  </si>
  <si>
    <t>Total Curent Assets and Working Assets</t>
  </si>
  <si>
    <r>
      <t xml:space="preserve">Working Capital Guide </t>
    </r>
    <r>
      <rPr>
        <sz val="10"/>
        <color theme="1"/>
        <rFont val="Calibri"/>
        <family val="2"/>
        <scheme val="minor"/>
      </rPr>
      <t>(OEM Provides)</t>
    </r>
  </si>
  <si>
    <t>LIFO Reserve</t>
  </si>
  <si>
    <t>FIXED ABSORPTION</t>
  </si>
  <si>
    <t>Guide = 60%</t>
  </si>
  <si>
    <t>Guide = 100%</t>
  </si>
  <si>
    <t>TOTAL APSORPTION</t>
  </si>
  <si>
    <t>New and Pre-Owned gross profit dependency to break even.</t>
  </si>
  <si>
    <t xml:space="preserve">The reciprocal of your Fixed Absorption Percentage represents your </t>
  </si>
  <si>
    <t>The reciprocal of your Total Absorption Percentage represents your</t>
  </si>
  <si>
    <t>dependency on New Vehicle gross profit to break even.</t>
  </si>
  <si>
    <t>Pre-Owned Absorption</t>
  </si>
  <si>
    <t>New Vehicle Dependency</t>
  </si>
  <si>
    <t>Guide = 40%</t>
  </si>
  <si>
    <t>WORKBOOK PAGE 23</t>
  </si>
  <si>
    <t>Workbook Page 18</t>
  </si>
  <si>
    <t>WORKBOOK PAGE 17</t>
  </si>
  <si>
    <t>WORKBOOK PAGE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</si>
</sst>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4"/>
      <color rgb="FFFF0000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name val="Calibri"/>
      <family val="2"/>
      <scheme val="minor"/>
    </font>
    <font>
      <sz val="14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3" fontId="2" fillId="0" borderId="3" xfId="0" applyNumberFormat="1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0" fillId="0" borderId="5" xfId="0" applyBorder="1"/>
    <xf numFmtId="0" fontId="2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0" fillId="0" borderId="11" xfId="0" applyBorder="1"/>
    <xf numFmtId="3" fontId="2" fillId="0" borderId="2" xfId="0" applyNumberFormat="1" applyFont="1" applyFill="1" applyBorder="1"/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3" fontId="2" fillId="0" borderId="6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2" fillId="0" borderId="0" xfId="0" applyNumberFormat="1" applyFont="1" applyFill="1"/>
    <xf numFmtId="0" fontId="5" fillId="0" borderId="0" xfId="0" applyFont="1" applyAlignment="1">
      <alignment horizontal="center"/>
    </xf>
    <xf numFmtId="164" fontId="2" fillId="0" borderId="1" xfId="0" applyNumberFormat="1" applyFont="1" applyBorder="1"/>
    <xf numFmtId="1" fontId="2" fillId="0" borderId="3" xfId="0" applyNumberFormat="1" applyFont="1" applyBorder="1"/>
    <xf numFmtId="0" fontId="3" fillId="0" borderId="0" xfId="0" applyFont="1"/>
    <xf numFmtId="0" fontId="9" fillId="0" borderId="4" xfId="0" applyFont="1" applyBorder="1" applyAlignment="1">
      <alignment horizontal="center"/>
    </xf>
    <xf numFmtId="3" fontId="2" fillId="3" borderId="4" xfId="0" applyNumberFormat="1" applyFont="1" applyFill="1" applyBorder="1" applyProtection="1">
      <protection locked="0"/>
    </xf>
    <xf numFmtId="0" fontId="4" fillId="0" borderId="0" xfId="0" applyFo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3" fontId="13" fillId="3" borderId="4" xfId="0" applyNumberFormat="1" applyFont="1" applyFill="1" applyBorder="1" applyProtection="1">
      <protection locked="0"/>
    </xf>
    <xf numFmtId="0" fontId="0" fillId="0" borderId="0" xfId="0" applyFont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3" fontId="2" fillId="3" borderId="4" xfId="0" applyNumberFormat="1" applyFont="1" applyFill="1" applyBorder="1" applyProtection="1"/>
    <xf numFmtId="0" fontId="2" fillId="2" borderId="4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3" fontId="2" fillId="0" borderId="6" xfId="0" applyNumberFormat="1" applyFont="1" applyBorder="1" applyProtection="1"/>
    <xf numFmtId="0" fontId="11" fillId="0" borderId="0" xfId="0" applyFont="1" applyAlignment="1" applyProtection="1">
      <alignment horizontal="center"/>
    </xf>
    <xf numFmtId="0" fontId="8" fillId="0" borderId="0" xfId="0" applyFont="1" applyProtection="1"/>
    <xf numFmtId="3" fontId="2" fillId="0" borderId="0" xfId="0" applyNumberFormat="1" applyFont="1" applyProtection="1"/>
    <xf numFmtId="0" fontId="14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165" fontId="2" fillId="0" borderId="3" xfId="0" applyNumberFormat="1" applyFont="1" applyBorder="1" applyProtection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165" fontId="2" fillId="0" borderId="0" xfId="0" applyNumberFormat="1" applyFont="1" applyProtection="1"/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Protection="1"/>
    <xf numFmtId="0" fontId="8" fillId="0" borderId="6" xfId="0" applyFont="1" applyBorder="1" applyProtection="1"/>
    <xf numFmtId="165" fontId="2" fillId="0" borderId="6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Border="1" applyProtection="1"/>
    <xf numFmtId="0" fontId="8" fillId="0" borderId="0" xfId="0" applyFont="1" applyBorder="1" applyProtection="1"/>
    <xf numFmtId="165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" xfId="0" applyFont="1" applyBorder="1" applyProtection="1"/>
    <xf numFmtId="0" fontId="8" fillId="0" borderId="1" xfId="0" applyFont="1" applyBorder="1" applyProtection="1"/>
    <xf numFmtId="165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3" fontId="2" fillId="0" borderId="2" xfId="0" applyNumberFormat="1" applyFont="1" applyBorder="1" applyProtection="1"/>
    <xf numFmtId="0" fontId="0" fillId="0" borderId="0" xfId="0" applyAlignment="1">
      <alignment horizontal="center"/>
    </xf>
    <xf numFmtId="0" fontId="10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/>
    <xf numFmtId="0" fontId="10" fillId="0" borderId="0" xfId="0" applyFont="1" applyAlignment="1" applyProtection="1">
      <alignment vertical="center"/>
    </xf>
    <xf numFmtId="0" fontId="0" fillId="0" borderId="0" xfId="0" applyProtection="1"/>
    <xf numFmtId="0" fontId="2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2127250</xdr:colOff>
      <xdr:row>1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CD5A6-27D3-4174-BFDC-657E6462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19051</xdr:rowOff>
    </xdr:from>
    <xdr:to>
      <xdr:col>1</xdr:col>
      <xdr:colOff>2044700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7E787C-1D86-491B-8DF4-6EFAD730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1"/>
          <a:ext cx="2139950" cy="888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38100</xdr:rowOff>
    </xdr:from>
    <xdr:to>
      <xdr:col>1</xdr:col>
      <xdr:colOff>2038350</xdr:colOff>
      <xdr:row>1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D5022-F2E0-4AF3-B416-C5408A91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38100"/>
          <a:ext cx="2139950" cy="888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2051050</xdr:colOff>
      <xdr:row>1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F77F4-D5B7-42D4-8F2A-71C404C5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2139950" cy="888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2070100</xdr:colOff>
      <xdr:row>0</xdr:row>
      <xdr:rowOff>884236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D0BF5-78B3-40A3-856E-D63D04DF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139950" cy="88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147B-58E3-4676-A6E6-71FC35C9BC4E}">
  <sheetPr>
    <pageSetUpPr fitToPage="1"/>
  </sheetPr>
  <dimension ref="A1:K46"/>
  <sheetViews>
    <sheetView topLeftCell="A25" workbookViewId="0">
      <selection activeCell="H15" sqref="H15"/>
    </sheetView>
  </sheetViews>
  <sheetFormatPr defaultRowHeight="14.25" x14ac:dyDescent="0.45"/>
  <cols>
    <col min="1" max="1" width="2.6640625" customWidth="1"/>
    <col min="2" max="2" width="48.53125" bestFit="1" customWidth="1"/>
    <col min="3" max="3" width="2.6640625" customWidth="1"/>
    <col min="4" max="4" width="3.6640625" customWidth="1"/>
    <col min="5" max="6" width="12.6640625" customWidth="1"/>
    <col min="7" max="7" width="2.6640625" style="26" customWidth="1"/>
    <col min="8" max="10" width="5.6640625" customWidth="1"/>
    <col min="11" max="11" width="2.6640625" customWidth="1"/>
  </cols>
  <sheetData>
    <row r="1" spans="1:11" ht="70.05" customHeight="1" x14ac:dyDescent="0.4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8" x14ac:dyDescent="0.55000000000000004">
      <c r="B2" s="1" t="s">
        <v>44</v>
      </c>
      <c r="C2" s="2"/>
      <c r="D2" s="2"/>
      <c r="E2" s="2"/>
      <c r="F2" s="2"/>
      <c r="G2" s="3"/>
      <c r="H2" s="2"/>
      <c r="I2" s="2"/>
    </row>
    <row r="3" spans="1:11" ht="18" x14ac:dyDescent="0.55000000000000004">
      <c r="B3" s="2"/>
      <c r="C3" s="2"/>
      <c r="D3" s="2"/>
      <c r="E3" s="2"/>
      <c r="F3" s="2"/>
      <c r="G3" s="3"/>
      <c r="H3" s="41" t="s">
        <v>45</v>
      </c>
      <c r="I3" s="41" t="s">
        <v>54</v>
      </c>
      <c r="J3" s="41" t="s">
        <v>46</v>
      </c>
    </row>
    <row r="4" spans="1:11" ht="10.050000000000001" customHeight="1" x14ac:dyDescent="0.55000000000000004">
      <c r="B4" s="2"/>
      <c r="C4" s="2"/>
      <c r="D4" s="2"/>
      <c r="E4" s="2"/>
      <c r="F4" s="2"/>
      <c r="G4" s="3"/>
      <c r="H4" s="4"/>
      <c r="I4" s="4"/>
      <c r="J4" s="4"/>
    </row>
    <row r="5" spans="1:11" ht="18" x14ac:dyDescent="0.55000000000000004">
      <c r="A5" s="12"/>
      <c r="B5" s="13"/>
      <c r="C5" s="13"/>
      <c r="D5" s="13"/>
      <c r="E5" s="13"/>
      <c r="F5" s="13"/>
      <c r="G5" s="25"/>
      <c r="H5" s="14"/>
      <c r="I5" s="14"/>
      <c r="J5" s="14"/>
      <c r="K5" s="15"/>
    </row>
    <row r="6" spans="1:11" ht="18" x14ac:dyDescent="0.55000000000000004">
      <c r="A6" s="16"/>
      <c r="B6" s="9" t="s">
        <v>0</v>
      </c>
      <c r="C6" s="9"/>
      <c r="D6" s="9"/>
      <c r="E6" s="11"/>
      <c r="F6" s="49">
        <v>3169085</v>
      </c>
      <c r="G6" s="5"/>
      <c r="H6" s="35">
        <v>1</v>
      </c>
      <c r="I6" s="35" t="s">
        <v>47</v>
      </c>
      <c r="J6" s="36"/>
      <c r="K6" s="17"/>
    </row>
    <row r="7" spans="1:11" ht="18" x14ac:dyDescent="0.55000000000000004">
      <c r="A7" s="16"/>
      <c r="B7" s="9" t="s">
        <v>1</v>
      </c>
      <c r="C7" s="7"/>
      <c r="D7" s="7"/>
      <c r="E7" s="10" t="s">
        <v>17</v>
      </c>
      <c r="F7" s="49">
        <v>752385</v>
      </c>
      <c r="G7" s="5"/>
      <c r="H7" s="35">
        <v>1</v>
      </c>
      <c r="I7" s="35" t="s">
        <v>47</v>
      </c>
      <c r="J7" s="36"/>
      <c r="K7" s="17"/>
    </row>
    <row r="8" spans="1:11" ht="18" x14ac:dyDescent="0.55000000000000004">
      <c r="A8" s="16"/>
      <c r="B8" s="9" t="s">
        <v>2</v>
      </c>
      <c r="C8" s="7"/>
      <c r="D8" s="7"/>
      <c r="E8" s="10" t="s">
        <v>17</v>
      </c>
      <c r="F8" s="49">
        <v>0</v>
      </c>
      <c r="G8" s="5"/>
      <c r="H8" s="35">
        <v>1</v>
      </c>
      <c r="I8" s="35" t="s">
        <v>47</v>
      </c>
      <c r="J8" s="36"/>
      <c r="K8" s="17"/>
    </row>
    <row r="9" spans="1:11" ht="18" x14ac:dyDescent="0.55000000000000004">
      <c r="A9" s="16"/>
      <c r="B9" s="9" t="s">
        <v>3</v>
      </c>
      <c r="C9" s="7"/>
      <c r="D9" s="7"/>
      <c r="E9" s="10" t="s">
        <v>17</v>
      </c>
      <c r="F9" s="49">
        <v>313111</v>
      </c>
      <c r="G9" s="5"/>
      <c r="H9" s="35">
        <v>1</v>
      </c>
      <c r="I9" s="35" t="s">
        <v>47</v>
      </c>
      <c r="J9" s="36"/>
      <c r="K9" s="17"/>
    </row>
    <row r="10" spans="1:11" ht="18.399999999999999" thickBot="1" x14ac:dyDescent="0.6">
      <c r="A10" s="16"/>
      <c r="B10" s="9" t="s">
        <v>4</v>
      </c>
      <c r="C10" s="7"/>
      <c r="D10" s="7"/>
      <c r="E10" s="10" t="s">
        <v>18</v>
      </c>
      <c r="F10" s="8">
        <f>F6+F7+F8+F9</f>
        <v>4234581</v>
      </c>
      <c r="G10" s="51" t="s">
        <v>52</v>
      </c>
      <c r="H10" s="5"/>
      <c r="I10" s="5"/>
      <c r="J10" s="5"/>
      <c r="K10" s="17"/>
    </row>
    <row r="11" spans="1:11" ht="10.050000000000001" customHeight="1" thickTop="1" x14ac:dyDescent="0.55000000000000004">
      <c r="A11" s="18"/>
      <c r="B11" s="19"/>
      <c r="C11" s="20"/>
      <c r="D11" s="20"/>
      <c r="E11" s="21"/>
      <c r="F11" s="22"/>
      <c r="G11" s="6"/>
      <c r="H11" s="6"/>
      <c r="I11" s="6"/>
      <c r="J11" s="6"/>
      <c r="K11" s="23"/>
    </row>
    <row r="12" spans="1:11" ht="10.050000000000001" customHeight="1" x14ac:dyDescent="0.55000000000000004">
      <c r="B12" s="9"/>
      <c r="C12" s="7"/>
      <c r="D12" s="7"/>
      <c r="E12" s="10"/>
      <c r="F12" s="11"/>
      <c r="G12" s="3"/>
      <c r="H12" s="3"/>
      <c r="I12" s="3"/>
      <c r="J12" s="3"/>
    </row>
    <row r="13" spans="1:11" ht="10.050000000000001" customHeight="1" x14ac:dyDescent="0.55000000000000004">
      <c r="A13" s="12"/>
      <c r="B13" s="13"/>
      <c r="C13" s="27"/>
      <c r="D13" s="28"/>
      <c r="E13" s="29"/>
      <c r="F13" s="29"/>
      <c r="G13" s="25"/>
      <c r="H13" s="25"/>
      <c r="I13" s="25"/>
      <c r="J13" s="25"/>
      <c r="K13" s="15"/>
    </row>
    <row r="14" spans="1:11" ht="18" x14ac:dyDescent="0.55000000000000004">
      <c r="A14" s="16"/>
      <c r="B14" s="9" t="s">
        <v>35</v>
      </c>
      <c r="C14" s="7"/>
      <c r="D14" s="10"/>
      <c r="E14" s="11"/>
      <c r="F14" s="49">
        <v>7835838</v>
      </c>
      <c r="G14" s="5"/>
      <c r="H14" s="36"/>
      <c r="I14" s="35" t="s">
        <v>48</v>
      </c>
      <c r="J14" s="36"/>
      <c r="K14" s="17"/>
    </row>
    <row r="15" spans="1:11" ht="18" x14ac:dyDescent="0.55000000000000004">
      <c r="A15" s="16"/>
      <c r="B15" s="30" t="s">
        <v>49</v>
      </c>
      <c r="C15" s="7"/>
      <c r="D15" s="31" t="s">
        <v>17</v>
      </c>
      <c r="E15" s="49">
        <v>3343900</v>
      </c>
      <c r="F15" s="32"/>
      <c r="G15" s="5"/>
      <c r="H15" s="36"/>
      <c r="I15" s="35" t="s">
        <v>48</v>
      </c>
      <c r="J15" s="36"/>
      <c r="K15" s="17"/>
    </row>
    <row r="16" spans="1:11" ht="18" x14ac:dyDescent="0.55000000000000004">
      <c r="A16" s="16"/>
      <c r="B16" s="30" t="s">
        <v>50</v>
      </c>
      <c r="C16" s="7"/>
      <c r="D16" s="10" t="s">
        <v>19</v>
      </c>
      <c r="E16" s="49">
        <v>2467683</v>
      </c>
      <c r="F16" s="32"/>
      <c r="G16" s="5"/>
      <c r="H16" s="36"/>
      <c r="I16" s="35" t="s">
        <v>48</v>
      </c>
      <c r="J16" s="36"/>
      <c r="K16" s="17"/>
    </row>
    <row r="17" spans="1:11" ht="18" x14ac:dyDescent="0.55000000000000004">
      <c r="A17" s="16"/>
      <c r="B17" s="9" t="s">
        <v>5</v>
      </c>
      <c r="C17" s="7"/>
      <c r="D17" s="10" t="s">
        <v>18</v>
      </c>
      <c r="E17" s="31" t="s">
        <v>17</v>
      </c>
      <c r="F17" s="32">
        <f>E15-E16</f>
        <v>876217</v>
      </c>
      <c r="G17" s="5"/>
      <c r="H17" s="5"/>
      <c r="I17" s="5"/>
      <c r="J17" s="5"/>
      <c r="K17" s="17"/>
    </row>
    <row r="18" spans="1:11" ht="18" x14ac:dyDescent="0.55000000000000004">
      <c r="A18" s="16"/>
      <c r="B18" s="9" t="s">
        <v>51</v>
      </c>
      <c r="C18" s="7"/>
      <c r="D18" s="10"/>
      <c r="E18" s="10" t="s">
        <v>18</v>
      </c>
      <c r="F18" s="24">
        <f>+F14+F17</f>
        <v>8712055</v>
      </c>
      <c r="G18" s="5"/>
      <c r="H18" s="5"/>
      <c r="I18" s="5"/>
      <c r="J18" s="5"/>
      <c r="K18" s="17"/>
    </row>
    <row r="19" spans="1:11" ht="18" x14ac:dyDescent="0.55000000000000004">
      <c r="A19" s="16"/>
      <c r="B19" s="9" t="s">
        <v>6</v>
      </c>
      <c r="C19" s="7"/>
      <c r="D19" s="7"/>
      <c r="E19" s="33" t="s">
        <v>20</v>
      </c>
      <c r="F19" s="49">
        <v>4</v>
      </c>
      <c r="G19" s="5"/>
      <c r="H19" s="5"/>
      <c r="I19" s="5"/>
      <c r="J19" s="5"/>
      <c r="K19" s="17"/>
    </row>
    <row r="20" spans="1:11" ht="18.399999999999999" thickBot="1" x14ac:dyDescent="0.6">
      <c r="A20" s="16"/>
      <c r="B20" s="9" t="s">
        <v>7</v>
      </c>
      <c r="C20" s="7"/>
      <c r="D20" s="7"/>
      <c r="E20" s="10"/>
      <c r="F20" s="8">
        <f>+F18/F19</f>
        <v>2178013.75</v>
      </c>
      <c r="G20" s="52" t="s">
        <v>53</v>
      </c>
      <c r="H20" s="5"/>
      <c r="I20" s="5"/>
      <c r="J20" s="5"/>
      <c r="K20" s="17"/>
    </row>
    <row r="21" spans="1:11" ht="10.050000000000001" customHeight="1" thickTop="1" x14ac:dyDescent="0.55000000000000004">
      <c r="A21" s="18"/>
      <c r="B21" s="19"/>
      <c r="C21" s="20"/>
      <c r="D21" s="20"/>
      <c r="E21" s="21"/>
      <c r="F21" s="22"/>
      <c r="G21" s="6"/>
      <c r="H21" s="6"/>
      <c r="I21" s="6"/>
      <c r="J21" s="6"/>
      <c r="K21" s="23"/>
    </row>
    <row r="22" spans="1:11" ht="10.050000000000001" customHeight="1" x14ac:dyDescent="0.55000000000000004">
      <c r="A22" s="7"/>
      <c r="B22" s="9"/>
      <c r="C22" s="7"/>
      <c r="D22" s="7"/>
      <c r="E22" s="10"/>
      <c r="F22" s="11"/>
      <c r="G22" s="5"/>
      <c r="H22" s="5"/>
      <c r="I22" s="5"/>
      <c r="J22" s="5"/>
      <c r="K22" s="7"/>
    </row>
    <row r="23" spans="1:11" ht="10.050000000000001" customHeight="1" x14ac:dyDescent="0.55000000000000004">
      <c r="A23" s="12"/>
      <c r="B23" s="13"/>
      <c r="C23" s="27"/>
      <c r="D23" s="27"/>
      <c r="E23" s="28"/>
      <c r="F23" s="29"/>
      <c r="G23" s="25"/>
      <c r="H23" s="25"/>
      <c r="I23" s="25"/>
      <c r="J23" s="25"/>
      <c r="K23" s="15"/>
    </row>
    <row r="24" spans="1:11" ht="18" x14ac:dyDescent="0.55000000000000004">
      <c r="A24" s="16"/>
      <c r="B24" s="9" t="s">
        <v>8</v>
      </c>
      <c r="C24" s="7"/>
      <c r="D24" s="7"/>
      <c r="E24" s="10"/>
      <c r="F24" s="11">
        <f>F10</f>
        <v>4234581</v>
      </c>
      <c r="G24" s="51" t="s">
        <v>52</v>
      </c>
      <c r="H24" s="5"/>
      <c r="I24" s="5"/>
      <c r="J24" s="5"/>
      <c r="K24" s="17"/>
    </row>
    <row r="25" spans="1:11" ht="18" x14ac:dyDescent="0.55000000000000004">
      <c r="A25" s="16"/>
      <c r="B25" s="9" t="s">
        <v>7</v>
      </c>
      <c r="C25" s="7"/>
      <c r="D25" s="7"/>
      <c r="E25" s="33" t="s">
        <v>20</v>
      </c>
      <c r="F25" s="22">
        <f>F20</f>
        <v>2178013.75</v>
      </c>
      <c r="G25" s="52" t="s">
        <v>53</v>
      </c>
      <c r="H25" s="5"/>
      <c r="I25" s="5"/>
      <c r="J25" s="5"/>
      <c r="K25" s="17"/>
    </row>
    <row r="26" spans="1:11" ht="18" x14ac:dyDescent="0.55000000000000004">
      <c r="A26" s="16"/>
      <c r="B26" s="9" t="s">
        <v>9</v>
      </c>
      <c r="C26" s="7"/>
      <c r="D26" s="7"/>
      <c r="E26" s="10" t="s">
        <v>18</v>
      </c>
      <c r="F26" s="34">
        <f>F24/F25</f>
        <v>1.9442397918745922</v>
      </c>
      <c r="G26" s="5"/>
      <c r="H26" s="5"/>
      <c r="I26" s="5"/>
      <c r="J26" s="5"/>
      <c r="K26" s="17"/>
    </row>
    <row r="27" spans="1:11" ht="18" x14ac:dyDescent="0.55000000000000004">
      <c r="A27" s="16"/>
      <c r="B27" s="9" t="s">
        <v>10</v>
      </c>
      <c r="C27" s="7"/>
      <c r="D27" s="7"/>
      <c r="E27" s="33" t="s">
        <v>21</v>
      </c>
      <c r="F27" s="11">
        <v>30</v>
      </c>
      <c r="G27" s="5"/>
      <c r="H27" s="5"/>
      <c r="I27" s="5"/>
      <c r="J27" s="5"/>
      <c r="K27" s="17"/>
    </row>
    <row r="28" spans="1:11" ht="18.399999999999999" thickBot="1" x14ac:dyDescent="0.6">
      <c r="A28" s="16"/>
      <c r="B28" s="9" t="s">
        <v>11</v>
      </c>
      <c r="C28" s="7"/>
      <c r="D28" s="7"/>
      <c r="E28" s="10" t="s">
        <v>18</v>
      </c>
      <c r="F28" s="8">
        <f>F26*F27</f>
        <v>58.327193756237762</v>
      </c>
      <c r="G28" s="5"/>
      <c r="H28" s="95" t="s">
        <v>66</v>
      </c>
      <c r="I28" s="95"/>
      <c r="J28" s="95"/>
      <c r="K28" s="17"/>
    </row>
    <row r="29" spans="1:11" ht="10.050000000000001" customHeight="1" thickTop="1" x14ac:dyDescent="0.55000000000000004">
      <c r="A29" s="18"/>
      <c r="B29" s="19"/>
      <c r="C29" s="19"/>
      <c r="D29" s="19"/>
      <c r="E29" s="19"/>
      <c r="F29" s="19"/>
      <c r="G29" s="6"/>
      <c r="H29" s="6"/>
      <c r="I29" s="6"/>
      <c r="J29" s="6"/>
      <c r="K29" s="23"/>
    </row>
    <row r="30" spans="1:11" ht="18" x14ac:dyDescent="0.55000000000000004">
      <c r="B30" s="2"/>
      <c r="C30" s="2"/>
      <c r="D30" s="2"/>
      <c r="E30" s="2"/>
      <c r="F30" s="2"/>
      <c r="G30" s="3"/>
      <c r="H30" s="3"/>
      <c r="I30" s="3"/>
      <c r="J30" s="3"/>
    </row>
    <row r="32" spans="1:11" ht="18" x14ac:dyDescent="0.55000000000000004">
      <c r="B32" s="2"/>
      <c r="C32" s="2"/>
      <c r="D32" s="2"/>
      <c r="E32" s="2"/>
      <c r="F32" s="2"/>
      <c r="G32" s="3"/>
      <c r="H32" s="3"/>
      <c r="I32" s="3"/>
      <c r="J32" s="3"/>
    </row>
    <row r="33" spans="2:10" ht="18" x14ac:dyDescent="0.55000000000000004">
      <c r="B33" s="2"/>
      <c r="C33" s="2"/>
      <c r="D33" s="2"/>
      <c r="E33" s="2"/>
      <c r="F33" s="2"/>
      <c r="G33" s="3"/>
      <c r="H33" s="3"/>
      <c r="I33" s="3"/>
      <c r="J33" s="3"/>
    </row>
    <row r="34" spans="2:10" ht="18" x14ac:dyDescent="0.55000000000000004">
      <c r="B34" s="2"/>
      <c r="C34" s="2"/>
      <c r="D34" s="2"/>
      <c r="E34" s="2"/>
      <c r="F34" s="2"/>
      <c r="G34" s="3"/>
      <c r="H34" s="3"/>
      <c r="I34" s="3"/>
      <c r="J34" s="3"/>
    </row>
    <row r="35" spans="2:10" ht="18" x14ac:dyDescent="0.55000000000000004">
      <c r="B35" s="2"/>
      <c r="C35" s="2"/>
      <c r="D35" s="2"/>
      <c r="E35" s="2"/>
      <c r="F35" s="2"/>
      <c r="G35" s="3"/>
      <c r="H35" s="3"/>
      <c r="I35" s="3"/>
      <c r="J35" s="3"/>
    </row>
    <row r="36" spans="2:10" ht="18" x14ac:dyDescent="0.55000000000000004">
      <c r="B36" s="37" t="s">
        <v>92</v>
      </c>
      <c r="C36" s="2"/>
      <c r="D36" s="2"/>
      <c r="E36" s="2"/>
      <c r="F36" s="2"/>
      <c r="G36" s="3"/>
      <c r="H36" s="3"/>
      <c r="I36" s="3"/>
      <c r="J36" s="3"/>
    </row>
    <row r="46" spans="2:10" x14ac:dyDescent="0.45">
      <c r="B46" s="94" t="s">
        <v>63</v>
      </c>
      <c r="C46" s="94"/>
      <c r="D46" s="94"/>
      <c r="E46" s="94"/>
      <c r="F46" s="94"/>
      <c r="G46" s="94"/>
      <c r="H46" s="94"/>
      <c r="I46" s="94"/>
      <c r="J46" s="94"/>
    </row>
  </sheetData>
  <sheetProtection sheet="1" objects="1" scenarios="1" selectLockedCells="1"/>
  <mergeCells count="3">
    <mergeCell ref="A1:K1"/>
    <mergeCell ref="B46:J46"/>
    <mergeCell ref="H28:J28"/>
  </mergeCells>
  <printOptions horizontalCentered="1"/>
  <pageMargins left="0.45" right="0.45" top="0.5" bottom="0.5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0F-7353-4915-AC91-BD81BABE904D}">
  <dimension ref="A1:K36"/>
  <sheetViews>
    <sheetView topLeftCell="A6" workbookViewId="0">
      <selection activeCell="F6" sqref="F6"/>
    </sheetView>
  </sheetViews>
  <sheetFormatPr defaultRowHeight="14.25" x14ac:dyDescent="0.45"/>
  <cols>
    <col min="1" max="1" width="2.6640625" customWidth="1"/>
    <col min="2" max="2" width="31.19921875" customWidth="1"/>
    <col min="3" max="3" width="2.6640625" customWidth="1"/>
    <col min="4" max="4" width="3.6640625" customWidth="1"/>
    <col min="5" max="5" width="9.86328125" bestFit="1" customWidth="1"/>
    <col min="6" max="6" width="12.6640625" customWidth="1"/>
    <col min="7" max="7" width="3.6640625" customWidth="1"/>
    <col min="8" max="10" width="5.6640625" customWidth="1"/>
    <col min="11" max="11" width="2.6640625" customWidth="1"/>
  </cols>
  <sheetData>
    <row r="1" spans="1:11" ht="70.05" customHeight="1" x14ac:dyDescent="0.4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8" x14ac:dyDescent="0.55000000000000004">
      <c r="A2" s="2"/>
      <c r="B2" s="1" t="s">
        <v>55</v>
      </c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55000000000000004">
      <c r="A3" s="2"/>
      <c r="B3" s="2"/>
      <c r="C3" s="2"/>
      <c r="D3" s="2"/>
      <c r="E3" s="2"/>
      <c r="F3" s="2"/>
      <c r="G3" s="2"/>
      <c r="H3" s="39" t="s">
        <v>45</v>
      </c>
      <c r="I3" s="39" t="s">
        <v>54</v>
      </c>
      <c r="J3" s="39" t="s">
        <v>46</v>
      </c>
      <c r="K3" s="2"/>
    </row>
    <row r="4" spans="1:11" ht="18" x14ac:dyDescent="0.55000000000000004">
      <c r="A4" s="2"/>
      <c r="B4" s="2"/>
      <c r="C4" s="2"/>
      <c r="D4" s="2"/>
      <c r="E4" s="2"/>
      <c r="F4" s="38"/>
      <c r="G4" s="2"/>
      <c r="H4" s="2"/>
      <c r="I4" s="2"/>
      <c r="J4" s="2"/>
      <c r="K4" s="2"/>
    </row>
    <row r="5" spans="1:11" ht="18" x14ac:dyDescent="0.55000000000000004">
      <c r="B5" s="2" t="s">
        <v>12</v>
      </c>
      <c r="C5" s="2"/>
      <c r="D5" s="37"/>
      <c r="F5" s="49">
        <v>26257113</v>
      </c>
      <c r="G5" s="2"/>
      <c r="H5" s="35">
        <v>1</v>
      </c>
      <c r="I5" s="35" t="s">
        <v>47</v>
      </c>
      <c r="J5" s="36"/>
      <c r="K5" s="2"/>
    </row>
    <row r="6" spans="1:11" ht="18" x14ac:dyDescent="0.55000000000000004">
      <c r="B6" s="2" t="s">
        <v>13</v>
      </c>
      <c r="C6" s="2"/>
      <c r="E6" s="37" t="s">
        <v>17</v>
      </c>
      <c r="F6" s="49">
        <v>168531</v>
      </c>
      <c r="G6" s="2"/>
      <c r="H6" s="40"/>
      <c r="I6" s="35" t="s">
        <v>47</v>
      </c>
      <c r="J6" s="36"/>
      <c r="K6" s="2"/>
    </row>
    <row r="7" spans="1:11" ht="18" x14ac:dyDescent="0.55000000000000004">
      <c r="B7" s="2" t="s">
        <v>14</v>
      </c>
      <c r="C7" s="2"/>
      <c r="E7" s="37" t="s">
        <v>18</v>
      </c>
      <c r="F7" s="29">
        <f>F5+F6</f>
        <v>26425644</v>
      </c>
      <c r="G7" s="2"/>
      <c r="H7" s="2"/>
      <c r="I7" s="2"/>
      <c r="J7" s="2"/>
      <c r="K7" s="2"/>
    </row>
    <row r="8" spans="1:11" ht="18" x14ac:dyDescent="0.55000000000000004">
      <c r="B8" s="2"/>
      <c r="C8" s="2"/>
      <c r="E8" s="37"/>
      <c r="F8" s="38"/>
      <c r="G8" s="2"/>
      <c r="H8" s="2"/>
      <c r="I8" s="2"/>
      <c r="J8" s="2"/>
      <c r="K8" s="2"/>
    </row>
    <row r="9" spans="1:11" ht="18" x14ac:dyDescent="0.55000000000000004">
      <c r="B9" s="2" t="s">
        <v>15</v>
      </c>
      <c r="C9" s="2"/>
      <c r="E9" s="37" t="s">
        <v>19</v>
      </c>
      <c r="F9" s="49">
        <v>17415634</v>
      </c>
      <c r="G9" s="2"/>
      <c r="H9" s="35">
        <v>1</v>
      </c>
      <c r="I9" s="35" t="s">
        <v>56</v>
      </c>
      <c r="J9" s="36"/>
      <c r="K9" s="2"/>
    </row>
    <row r="10" spans="1:11" ht="18.399999999999999" thickBot="1" x14ac:dyDescent="0.6">
      <c r="B10" s="2" t="s">
        <v>16</v>
      </c>
      <c r="C10" s="2"/>
      <c r="E10" s="37" t="s">
        <v>18</v>
      </c>
      <c r="F10" s="8">
        <f>F7-F9</f>
        <v>9010010</v>
      </c>
      <c r="G10" s="2"/>
      <c r="H10" s="2"/>
      <c r="I10" s="2"/>
      <c r="J10" s="2"/>
      <c r="K10" s="2"/>
    </row>
    <row r="11" spans="1:11" ht="18.399999999999999" thickTop="1" x14ac:dyDescent="0.55000000000000004">
      <c r="A11" s="2"/>
      <c r="B11" s="2"/>
      <c r="C11" s="2"/>
      <c r="D11" s="2"/>
      <c r="E11" s="2"/>
      <c r="F11" s="38"/>
      <c r="G11" s="2"/>
      <c r="H11" s="2"/>
      <c r="I11" s="2"/>
      <c r="J11" s="2"/>
      <c r="K11" s="2"/>
    </row>
    <row r="12" spans="1:11" ht="18" x14ac:dyDescent="0.55000000000000004">
      <c r="A12" s="2"/>
      <c r="B12" s="2" t="s">
        <v>57</v>
      </c>
      <c r="C12" s="2"/>
      <c r="D12" s="2"/>
      <c r="E12" s="2"/>
      <c r="F12" s="38"/>
      <c r="G12" s="2"/>
      <c r="H12" s="2"/>
      <c r="I12" s="2"/>
      <c r="J12" s="2"/>
      <c r="K12" s="2"/>
    </row>
    <row r="13" spans="1:11" ht="18" x14ac:dyDescent="0.55000000000000004">
      <c r="A13" s="2"/>
      <c r="B13" s="2" t="s">
        <v>58</v>
      </c>
      <c r="C13" s="2"/>
      <c r="D13" s="2"/>
      <c r="E13" s="2"/>
      <c r="F13" s="38"/>
      <c r="G13" s="2"/>
      <c r="H13" s="2"/>
      <c r="I13" s="2"/>
      <c r="J13" s="2"/>
      <c r="K13" s="2"/>
    </row>
    <row r="14" spans="1:11" ht="18" x14ac:dyDescent="0.55000000000000004">
      <c r="A14" s="2"/>
      <c r="B14" s="2" t="s">
        <v>59</v>
      </c>
      <c r="C14" s="2"/>
      <c r="D14" s="2"/>
      <c r="E14" s="2"/>
      <c r="F14" s="38"/>
      <c r="G14" s="2"/>
      <c r="H14" s="2"/>
      <c r="I14" s="2"/>
      <c r="J14" s="2"/>
      <c r="K14" s="2"/>
    </row>
    <row r="15" spans="1:11" ht="18" x14ac:dyDescent="0.55000000000000004">
      <c r="A15" s="2"/>
      <c r="B15" s="2"/>
      <c r="C15" s="2"/>
      <c r="D15" s="2"/>
      <c r="E15" s="2"/>
      <c r="F15" s="38"/>
      <c r="G15" s="2"/>
      <c r="H15" s="2"/>
      <c r="I15" s="2"/>
      <c r="J15" s="2"/>
      <c r="K15" s="2"/>
    </row>
    <row r="16" spans="1:11" ht="18" x14ac:dyDescent="0.55000000000000004">
      <c r="A16" s="2"/>
      <c r="K16" s="2"/>
    </row>
    <row r="17" spans="1:11" ht="18" x14ac:dyDescent="0.55000000000000004">
      <c r="A17" s="2"/>
      <c r="B17" s="2"/>
      <c r="C17" s="2"/>
      <c r="D17" s="2"/>
      <c r="E17" s="2"/>
      <c r="F17" s="38"/>
      <c r="G17" s="2"/>
      <c r="H17" s="2"/>
      <c r="I17" s="2"/>
      <c r="J17" s="2"/>
      <c r="K17" s="2"/>
    </row>
    <row r="18" spans="1:11" ht="18" x14ac:dyDescent="0.55000000000000004">
      <c r="A18" s="2"/>
      <c r="B18" s="2"/>
      <c r="C18" s="2"/>
      <c r="D18" s="2"/>
      <c r="E18" s="2"/>
      <c r="F18" s="38"/>
      <c r="G18" s="2"/>
      <c r="H18" s="2"/>
      <c r="I18" s="2"/>
      <c r="J18" s="2"/>
      <c r="K18" s="2"/>
    </row>
    <row r="19" spans="1:11" ht="18" x14ac:dyDescent="0.55000000000000004">
      <c r="A19" s="2"/>
      <c r="B19" s="2"/>
      <c r="C19" s="2"/>
      <c r="D19" s="2"/>
      <c r="E19" s="2"/>
      <c r="F19" s="38"/>
      <c r="G19" s="2"/>
      <c r="H19" s="2"/>
      <c r="I19" s="2"/>
      <c r="J19" s="2"/>
      <c r="K19" s="2"/>
    </row>
    <row r="20" spans="1:11" ht="18" x14ac:dyDescent="0.55000000000000004">
      <c r="A20" s="2"/>
      <c r="B20" s="2"/>
      <c r="C20" s="2"/>
      <c r="D20" s="2"/>
      <c r="E20" s="2"/>
      <c r="F20" s="38"/>
      <c r="G20" s="2"/>
      <c r="H20" s="2"/>
      <c r="I20" s="2"/>
      <c r="J20" s="2"/>
      <c r="K20" s="2"/>
    </row>
    <row r="21" spans="1:11" ht="18" x14ac:dyDescent="0.55000000000000004">
      <c r="A21" s="2"/>
      <c r="B21" s="37" t="s">
        <v>91</v>
      </c>
      <c r="C21" s="2"/>
      <c r="D21" s="2"/>
      <c r="E21" s="2"/>
      <c r="F21" s="38"/>
      <c r="G21" s="2"/>
      <c r="H21" s="2"/>
      <c r="I21" s="2"/>
      <c r="J21" s="2"/>
      <c r="K21" s="2"/>
    </row>
    <row r="36" spans="2:10" x14ac:dyDescent="0.45">
      <c r="B36" s="94" t="s">
        <v>63</v>
      </c>
      <c r="C36" s="94"/>
      <c r="D36" s="94"/>
      <c r="E36" s="94"/>
      <c r="F36" s="94"/>
      <c r="G36" s="94"/>
      <c r="H36" s="94"/>
      <c r="I36" s="94"/>
      <c r="J36" s="94"/>
    </row>
  </sheetData>
  <sheetProtection algorithmName="SHA-512" hashValue="MX5larGSkmhpdduYtI3qnqVCgz0BuLDN1x9mgDZMPUsbyBD0mWKULuLtr8ZvbHmoRld48ZN0g4OXM58ZBbNyAw==" saltValue="4g4WcPyQqZCwv5gL+zZhcw==" spinCount="100000" sheet="1" objects="1" scenarios="1" selectLockedCells="1"/>
  <mergeCells count="2">
    <mergeCell ref="A1:K1"/>
    <mergeCell ref="B36:J3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0CB8-FAFE-4950-B766-9006323B2DF0}">
  <sheetPr>
    <pageSetUpPr fitToPage="1"/>
  </sheetPr>
  <dimension ref="A1:K49"/>
  <sheetViews>
    <sheetView topLeftCell="A12" workbookViewId="0">
      <selection activeCell="F5" sqref="F5"/>
    </sheetView>
  </sheetViews>
  <sheetFormatPr defaultRowHeight="14.25" x14ac:dyDescent="0.45"/>
  <cols>
    <col min="1" max="1" width="2.6640625" customWidth="1"/>
    <col min="2" max="2" width="59.33203125" bestFit="1" customWidth="1"/>
    <col min="3" max="3" width="2.6640625" customWidth="1"/>
    <col min="4" max="4" width="3.6640625" customWidth="1"/>
    <col min="5" max="6" width="12.6640625" customWidth="1"/>
    <col min="7" max="7" width="3.6640625" customWidth="1"/>
    <col min="8" max="10" width="5.6640625" customWidth="1"/>
    <col min="11" max="11" width="2.6640625" customWidth="1"/>
  </cols>
  <sheetData>
    <row r="1" spans="1:11" ht="70.05" customHeight="1" x14ac:dyDescent="0.4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1" ht="18" x14ac:dyDescent="0.55000000000000004">
      <c r="A2" s="2"/>
      <c r="B2" s="1" t="s">
        <v>60</v>
      </c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55000000000000004">
      <c r="A3" s="2"/>
      <c r="B3" s="1"/>
      <c r="C3" s="2"/>
      <c r="D3" s="2"/>
      <c r="E3" s="2"/>
      <c r="F3" s="2"/>
      <c r="G3" s="2"/>
      <c r="H3" s="47" t="s">
        <v>45</v>
      </c>
      <c r="I3" s="47" t="s">
        <v>54</v>
      </c>
      <c r="J3" s="47" t="s">
        <v>46</v>
      </c>
      <c r="K3" s="2"/>
    </row>
    <row r="4" spans="1:11" ht="18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" x14ac:dyDescent="0.55000000000000004">
      <c r="A5" s="2"/>
      <c r="B5" s="2" t="s">
        <v>22</v>
      </c>
      <c r="C5" s="2"/>
      <c r="D5" s="2"/>
      <c r="E5" s="38"/>
      <c r="F5" s="49">
        <v>752385</v>
      </c>
      <c r="G5" s="2"/>
      <c r="H5" s="35">
        <v>1</v>
      </c>
      <c r="I5" s="35" t="s">
        <v>47</v>
      </c>
      <c r="J5" s="36"/>
      <c r="K5" s="2"/>
    </row>
    <row r="6" spans="1:11" ht="18" x14ac:dyDescent="0.55000000000000004">
      <c r="A6" s="2"/>
      <c r="B6" s="2" t="s">
        <v>26</v>
      </c>
      <c r="C6" s="2"/>
      <c r="D6" s="2"/>
      <c r="E6" s="49">
        <v>2927415</v>
      </c>
      <c r="F6" s="43"/>
      <c r="G6" s="2"/>
      <c r="H6" s="36"/>
      <c r="I6" s="48" t="s">
        <v>61</v>
      </c>
      <c r="J6" s="36"/>
      <c r="K6" s="2"/>
    </row>
    <row r="7" spans="1:11" ht="18" x14ac:dyDescent="0.55000000000000004">
      <c r="A7" s="2"/>
      <c r="B7" s="2" t="s">
        <v>27</v>
      </c>
      <c r="C7" s="2"/>
      <c r="D7" s="42" t="s">
        <v>17</v>
      </c>
      <c r="E7" s="49">
        <v>954353</v>
      </c>
      <c r="F7" s="43"/>
      <c r="G7" s="2"/>
      <c r="H7" s="36"/>
      <c r="I7" s="48" t="s">
        <v>61</v>
      </c>
      <c r="J7" s="36"/>
      <c r="K7" s="2"/>
    </row>
    <row r="8" spans="1:11" ht="18" x14ac:dyDescent="0.55000000000000004">
      <c r="A8" s="2"/>
      <c r="B8" s="2" t="s">
        <v>43</v>
      </c>
      <c r="C8" s="2"/>
      <c r="D8" s="37" t="s">
        <v>18</v>
      </c>
      <c r="E8" s="44" t="s">
        <v>20</v>
      </c>
      <c r="F8" s="43">
        <f>E6+E7</f>
        <v>3881768</v>
      </c>
      <c r="G8" s="2"/>
      <c r="H8" s="2"/>
      <c r="I8" s="2"/>
      <c r="J8" s="2"/>
      <c r="K8" s="2"/>
    </row>
    <row r="9" spans="1:11" ht="18" x14ac:dyDescent="0.55000000000000004">
      <c r="A9" s="2"/>
      <c r="B9" s="2" t="s">
        <v>23</v>
      </c>
      <c r="C9" s="2"/>
      <c r="D9" s="2"/>
      <c r="E9" s="37" t="s">
        <v>18</v>
      </c>
      <c r="F9" s="45">
        <f>F5/F8</f>
        <v>0.19382533938143651</v>
      </c>
      <c r="G9" s="2"/>
      <c r="H9" s="2"/>
      <c r="I9" s="2"/>
      <c r="J9" s="2"/>
      <c r="K9" s="2"/>
    </row>
    <row r="10" spans="1:11" ht="18" x14ac:dyDescent="0.55000000000000004">
      <c r="A10" s="2"/>
      <c r="B10" s="2" t="s">
        <v>24</v>
      </c>
      <c r="C10" s="2"/>
      <c r="D10" s="2"/>
      <c r="E10" s="44" t="s">
        <v>21</v>
      </c>
      <c r="F10" s="2">
        <v>30</v>
      </c>
      <c r="G10" s="2"/>
      <c r="H10" s="2"/>
      <c r="I10" s="2"/>
      <c r="J10" s="2"/>
      <c r="K10" s="2"/>
    </row>
    <row r="11" spans="1:11" ht="18.399999999999999" thickBot="1" x14ac:dyDescent="0.6">
      <c r="A11" s="2"/>
      <c r="B11" s="2" t="s">
        <v>25</v>
      </c>
      <c r="C11" s="2"/>
      <c r="D11" s="2"/>
      <c r="E11" s="37" t="s">
        <v>18</v>
      </c>
      <c r="F11" s="46">
        <f>F9*F10</f>
        <v>5.8147601814430949</v>
      </c>
      <c r="G11" s="2"/>
      <c r="H11" s="97" t="s">
        <v>62</v>
      </c>
      <c r="I11" s="97"/>
      <c r="J11" s="97"/>
      <c r="K11" s="2"/>
    </row>
    <row r="12" spans="1:11" ht="18.399999999999999" thickTop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8" x14ac:dyDescent="0.55000000000000004">
      <c r="A13" s="2"/>
      <c r="K13" s="2"/>
    </row>
    <row r="14" spans="1:11" ht="18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8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8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8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8" x14ac:dyDescent="0.55000000000000004">
      <c r="A18" s="2"/>
      <c r="B18" s="37" t="s">
        <v>91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ht="18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8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8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49" spans="2:10" x14ac:dyDescent="0.45">
      <c r="B49" s="98" t="s">
        <v>63</v>
      </c>
      <c r="C49" s="98"/>
      <c r="D49" s="98"/>
      <c r="E49" s="98"/>
      <c r="F49" s="98"/>
      <c r="G49" s="98"/>
      <c r="H49" s="98"/>
      <c r="I49" s="98"/>
      <c r="J49" s="98"/>
    </row>
  </sheetData>
  <sheetProtection algorithmName="SHA-512" hashValue="PsfZvnFAAR0Wl9jd6ykR6wr9r0eB8rj5E3oMu7++91dQUtwzOfpLrEWkySLitftz1Gv/MI4eeI7mJi/o5Na6gw==" saltValue="NlX6dx9ywdnBCmn8hiTJEg==" spinCount="100000" sheet="1" objects="1" scenarios="1" selectLockedCells="1"/>
  <mergeCells count="3">
    <mergeCell ref="H11:J11"/>
    <mergeCell ref="B49:J49"/>
    <mergeCell ref="A1:J1"/>
  </mergeCells>
  <printOptions horizontalCentered="1"/>
  <pageMargins left="0.7" right="0.7" top="0.75" bottom="0.75" header="0.3" footer="0.3"/>
  <pageSetup scale="7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B3C4-C314-4043-B3B0-91C249466FC6}">
  <dimension ref="A1:I35"/>
  <sheetViews>
    <sheetView topLeftCell="A21" workbookViewId="0">
      <selection activeCell="D11" sqref="D11"/>
    </sheetView>
  </sheetViews>
  <sheetFormatPr defaultRowHeight="14.25" x14ac:dyDescent="0.45"/>
  <cols>
    <col min="1" max="1" width="2.6640625" customWidth="1"/>
    <col min="2" max="2" width="47.33203125" customWidth="1"/>
    <col min="3" max="3" width="3.6640625" style="42" customWidth="1"/>
    <col min="4" max="4" width="14.6640625" customWidth="1"/>
    <col min="5" max="5" width="2.6640625" customWidth="1"/>
    <col min="6" max="8" width="5.6640625" customWidth="1"/>
    <col min="9" max="9" width="2.6640625" customWidth="1"/>
  </cols>
  <sheetData>
    <row r="1" spans="1:9" ht="70.05" customHeight="1" x14ac:dyDescent="0.45">
      <c r="A1" s="99"/>
      <c r="B1" s="99"/>
      <c r="C1" s="99"/>
      <c r="D1" s="99"/>
      <c r="E1" s="99"/>
      <c r="F1" s="99"/>
      <c r="G1" s="99"/>
      <c r="H1" s="99"/>
      <c r="I1" s="99"/>
    </row>
    <row r="2" spans="1:9" ht="20" customHeight="1" x14ac:dyDescent="0.55000000000000004">
      <c r="B2" s="1" t="s">
        <v>64</v>
      </c>
      <c r="C2" s="37"/>
      <c r="D2" s="2"/>
    </row>
    <row r="3" spans="1:9" ht="20" customHeight="1" x14ac:dyDescent="0.55000000000000004">
      <c r="B3" s="1"/>
      <c r="C3" s="37"/>
      <c r="D3" s="2"/>
      <c r="F3" s="56" t="s">
        <v>45</v>
      </c>
      <c r="G3" s="56" t="s">
        <v>54</v>
      </c>
      <c r="H3" s="56" t="s">
        <v>46</v>
      </c>
    </row>
    <row r="4" spans="1:9" ht="18" x14ac:dyDescent="0.55000000000000004">
      <c r="B4" s="50" t="s">
        <v>65</v>
      </c>
      <c r="C4" s="37"/>
      <c r="D4" s="2"/>
    </row>
    <row r="5" spans="1:9" ht="18" x14ac:dyDescent="0.55000000000000004">
      <c r="B5" s="2" t="s">
        <v>28</v>
      </c>
      <c r="C5" s="37"/>
      <c r="D5" s="49">
        <v>37633460</v>
      </c>
      <c r="F5" s="53">
        <v>1</v>
      </c>
      <c r="G5" s="53" t="s">
        <v>47</v>
      </c>
      <c r="H5" s="54"/>
    </row>
    <row r="6" spans="1:9" ht="18" x14ac:dyDescent="0.55000000000000004">
      <c r="B6" s="2" t="s">
        <v>70</v>
      </c>
      <c r="C6" s="37" t="s">
        <v>17</v>
      </c>
      <c r="D6" s="49">
        <v>2038951</v>
      </c>
      <c r="F6" s="53">
        <v>1</v>
      </c>
      <c r="G6" s="53" t="s">
        <v>47</v>
      </c>
      <c r="H6" s="54"/>
    </row>
    <row r="7" spans="1:9" ht="18" x14ac:dyDescent="0.55000000000000004">
      <c r="B7" s="2" t="s">
        <v>29</v>
      </c>
      <c r="C7" s="37" t="s">
        <v>19</v>
      </c>
      <c r="D7" s="49">
        <v>29009477</v>
      </c>
      <c r="F7" s="53">
        <v>1</v>
      </c>
      <c r="G7" s="53" t="s">
        <v>56</v>
      </c>
      <c r="H7" s="54"/>
    </row>
    <row r="8" spans="1:9" ht="18" x14ac:dyDescent="0.55000000000000004">
      <c r="B8" s="2" t="s">
        <v>71</v>
      </c>
      <c r="C8" s="37" t="s">
        <v>19</v>
      </c>
      <c r="D8" s="49">
        <v>600000</v>
      </c>
      <c r="F8" s="53">
        <v>1</v>
      </c>
      <c r="G8" s="53" t="s">
        <v>56</v>
      </c>
      <c r="H8" s="54"/>
    </row>
    <row r="9" spans="1:9" ht="18" x14ac:dyDescent="0.55000000000000004">
      <c r="B9" s="2" t="s">
        <v>67</v>
      </c>
      <c r="C9" s="37" t="s">
        <v>18</v>
      </c>
      <c r="D9" s="38">
        <f>D5+D6-D7-D8</f>
        <v>10062934</v>
      </c>
    </row>
    <row r="10" spans="1:9" ht="18" x14ac:dyDescent="0.55000000000000004">
      <c r="B10" s="2"/>
      <c r="C10" s="37"/>
      <c r="D10" s="38"/>
    </row>
    <row r="11" spans="1:9" ht="18" x14ac:dyDescent="0.55000000000000004">
      <c r="B11" s="2" t="s">
        <v>76</v>
      </c>
      <c r="C11" s="37"/>
      <c r="D11" s="55">
        <v>4813000</v>
      </c>
      <c r="F11" s="53">
        <v>1</v>
      </c>
      <c r="G11" s="48" t="s">
        <v>68</v>
      </c>
      <c r="H11" s="54"/>
    </row>
    <row r="12" spans="1:9" ht="18" x14ac:dyDescent="0.55000000000000004">
      <c r="B12" s="2"/>
      <c r="C12" s="37"/>
      <c r="D12" s="38"/>
    </row>
    <row r="13" spans="1:9" ht="18" x14ac:dyDescent="0.55000000000000004">
      <c r="B13" s="2" t="s">
        <v>69</v>
      </c>
      <c r="C13" s="37"/>
      <c r="D13" s="38"/>
    </row>
    <row r="14" spans="1:9" ht="18" x14ac:dyDescent="0.55000000000000004">
      <c r="B14" s="2" t="s">
        <v>72</v>
      </c>
      <c r="C14" s="37"/>
      <c r="D14" s="38"/>
    </row>
    <row r="15" spans="1:9" ht="18" x14ac:dyDescent="0.55000000000000004">
      <c r="B15" s="2" t="s">
        <v>73</v>
      </c>
      <c r="C15" s="37"/>
      <c r="D15" s="38"/>
    </row>
    <row r="16" spans="1:9" ht="18" x14ac:dyDescent="0.55000000000000004">
      <c r="B16" s="2"/>
      <c r="C16" s="37"/>
      <c r="D16" s="38"/>
    </row>
    <row r="17" spans="2:8" ht="18" x14ac:dyDescent="0.55000000000000004">
      <c r="B17" s="2"/>
      <c r="C17" s="37"/>
      <c r="D17" s="38"/>
    </row>
    <row r="18" spans="2:8" ht="18" x14ac:dyDescent="0.55000000000000004">
      <c r="B18" s="50" t="s">
        <v>74</v>
      </c>
      <c r="C18" s="37"/>
      <c r="D18" s="38"/>
    </row>
    <row r="19" spans="2:8" ht="18" x14ac:dyDescent="0.55000000000000004">
      <c r="B19" s="2" t="s">
        <v>75</v>
      </c>
      <c r="C19" s="37"/>
      <c r="D19" s="49">
        <v>0</v>
      </c>
      <c r="F19" s="53">
        <v>1</v>
      </c>
      <c r="G19" s="53" t="s">
        <v>47</v>
      </c>
      <c r="H19" s="54"/>
    </row>
    <row r="20" spans="2:8" ht="18" x14ac:dyDescent="0.55000000000000004">
      <c r="B20" s="2" t="s">
        <v>77</v>
      </c>
      <c r="C20" s="37" t="s">
        <v>17</v>
      </c>
      <c r="D20" s="49">
        <v>0</v>
      </c>
      <c r="F20" s="53">
        <v>1</v>
      </c>
      <c r="G20" s="53" t="s">
        <v>47</v>
      </c>
      <c r="H20" s="54"/>
    </row>
    <row r="21" spans="2:8" ht="18" x14ac:dyDescent="0.55000000000000004">
      <c r="B21" s="2" t="s">
        <v>30</v>
      </c>
      <c r="C21" s="37" t="s">
        <v>19</v>
      </c>
      <c r="D21" s="49">
        <v>0</v>
      </c>
      <c r="F21" s="53">
        <v>1</v>
      </c>
      <c r="G21" s="53" t="s">
        <v>56</v>
      </c>
      <c r="H21" s="54"/>
    </row>
    <row r="22" spans="2:8" ht="18" x14ac:dyDescent="0.55000000000000004">
      <c r="B22" s="2" t="s">
        <v>67</v>
      </c>
      <c r="C22" s="37" t="s">
        <v>18</v>
      </c>
      <c r="D22" s="38">
        <f>D19+D20-D21</f>
        <v>0</v>
      </c>
      <c r="F22" s="53">
        <v>1</v>
      </c>
      <c r="G22" s="48" t="s">
        <v>68</v>
      </c>
      <c r="H22" s="54"/>
    </row>
    <row r="23" spans="2:8" ht="18" x14ac:dyDescent="0.55000000000000004">
      <c r="B23" s="2"/>
      <c r="C23" s="37"/>
      <c r="D23" s="38"/>
    </row>
    <row r="24" spans="2:8" ht="18" x14ac:dyDescent="0.55000000000000004">
      <c r="B24" s="2" t="s">
        <v>76</v>
      </c>
      <c r="C24" s="37"/>
      <c r="D24" s="49">
        <v>0</v>
      </c>
      <c r="F24" s="53">
        <v>1</v>
      </c>
      <c r="G24" s="48" t="s">
        <v>68</v>
      </c>
      <c r="H24" s="54"/>
    </row>
    <row r="29" spans="2:8" ht="18" x14ac:dyDescent="0.55000000000000004">
      <c r="B29" s="37" t="s">
        <v>90</v>
      </c>
    </row>
    <row r="35" spans="2:9" x14ac:dyDescent="0.45">
      <c r="B35" s="98" t="s">
        <v>63</v>
      </c>
      <c r="C35" s="98"/>
      <c r="D35" s="98"/>
      <c r="E35" s="98"/>
      <c r="F35" s="98"/>
      <c r="G35" s="98"/>
      <c r="H35" s="98"/>
      <c r="I35" s="98"/>
    </row>
  </sheetData>
  <sheetProtection algorithmName="SHA-512" hashValue="T1CxXqSGanlDKD80AfS/URXp/y4waGvGH8fXGAw8u3UUxPNRknnZpSfTLRUfH5dswPUYSH264og/Ro9zOZc8qQ==" saltValue="CvS4Gvoi1zeQ32s+Io572Q==" spinCount="100000" sheet="1" objects="1" scenarios="1" selectLockedCells="1"/>
  <mergeCells count="2">
    <mergeCell ref="B35:I35"/>
    <mergeCell ref="A1:I1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CBA6-F231-432D-8972-CDB4FE8CE2F9}">
  <sheetPr>
    <pageSetUpPr fitToPage="1"/>
  </sheetPr>
  <dimension ref="A1:J38"/>
  <sheetViews>
    <sheetView tabSelected="1" topLeftCell="A9" workbookViewId="0">
      <selection activeCell="E6" sqref="E6"/>
    </sheetView>
  </sheetViews>
  <sheetFormatPr defaultRowHeight="14.25" x14ac:dyDescent="0.45"/>
  <cols>
    <col min="1" max="1" width="2.6640625" customWidth="1"/>
    <col min="2" max="2" width="34.19921875" customWidth="1"/>
    <col min="3" max="3" width="2.6640625" customWidth="1"/>
    <col min="4" max="4" width="3.6640625" customWidth="1"/>
    <col min="5" max="5" width="12.6640625" customWidth="1"/>
    <col min="6" max="6" width="2.6640625" style="26" customWidth="1"/>
    <col min="7" max="9" width="5.6640625" customWidth="1"/>
    <col min="10" max="10" width="2.6640625" customWidth="1"/>
  </cols>
  <sheetData>
    <row r="1" spans="1:10" ht="70.05" customHeight="1" x14ac:dyDescent="0.45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8" x14ac:dyDescent="0.55000000000000004">
      <c r="A2" s="62"/>
      <c r="B2" s="63" t="s">
        <v>78</v>
      </c>
      <c r="C2" s="62"/>
      <c r="D2" s="62"/>
      <c r="E2" s="62"/>
      <c r="F2" s="64"/>
      <c r="G2" s="65" t="s">
        <v>45</v>
      </c>
      <c r="H2" s="65" t="s">
        <v>54</v>
      </c>
      <c r="I2" s="65" t="s">
        <v>46</v>
      </c>
      <c r="J2" s="62"/>
    </row>
    <row r="3" spans="1:10" ht="18" x14ac:dyDescent="0.55000000000000004">
      <c r="A3" s="62"/>
      <c r="B3" s="62"/>
      <c r="C3" s="62"/>
      <c r="D3" s="62"/>
      <c r="E3" s="62"/>
      <c r="F3" s="64"/>
      <c r="G3" s="62"/>
      <c r="H3" s="62"/>
      <c r="I3" s="62"/>
      <c r="J3" s="62"/>
    </row>
    <row r="4" spans="1:10" ht="18" x14ac:dyDescent="0.55000000000000004">
      <c r="A4" s="62"/>
      <c r="B4" s="62" t="s">
        <v>31</v>
      </c>
      <c r="C4" s="62"/>
      <c r="D4" s="62"/>
      <c r="E4" s="59">
        <v>0</v>
      </c>
      <c r="F4" s="64"/>
      <c r="G4" s="60">
        <f>'Cash Day Supply'!H16</f>
        <v>0</v>
      </c>
      <c r="H4" s="61" t="s">
        <v>48</v>
      </c>
      <c r="I4" s="60">
        <f>'Cash Day Supply'!J16</f>
        <v>0</v>
      </c>
      <c r="J4" s="62"/>
    </row>
    <row r="5" spans="1:10" ht="18" x14ac:dyDescent="0.55000000000000004">
      <c r="A5" s="62"/>
      <c r="B5" s="62" t="s">
        <v>32</v>
      </c>
      <c r="C5" s="62"/>
      <c r="D5" s="62" t="s">
        <v>17</v>
      </c>
      <c r="E5" s="49">
        <v>0</v>
      </c>
      <c r="F5" s="64"/>
      <c r="G5" s="57"/>
      <c r="H5" s="61" t="s">
        <v>48</v>
      </c>
      <c r="I5" s="57"/>
      <c r="J5" s="62"/>
    </row>
    <row r="6" spans="1:10" ht="18" x14ac:dyDescent="0.55000000000000004">
      <c r="A6" s="62"/>
      <c r="B6" s="62" t="s">
        <v>33</v>
      </c>
      <c r="C6" s="62"/>
      <c r="D6" s="62" t="s">
        <v>17</v>
      </c>
      <c r="E6" s="49">
        <v>0</v>
      </c>
      <c r="F6" s="64"/>
      <c r="G6" s="57"/>
      <c r="H6" s="61" t="s">
        <v>48</v>
      </c>
      <c r="I6" s="57"/>
      <c r="J6" s="62"/>
    </row>
    <row r="7" spans="1:10" ht="18" x14ac:dyDescent="0.55000000000000004">
      <c r="A7" s="62"/>
      <c r="B7" s="62" t="s">
        <v>34</v>
      </c>
      <c r="C7" s="62"/>
      <c r="D7" s="62" t="s">
        <v>18</v>
      </c>
      <c r="E7" s="66">
        <f>E4+E5+E6</f>
        <v>0</v>
      </c>
      <c r="F7" s="67" t="s">
        <v>52</v>
      </c>
      <c r="G7" s="62"/>
      <c r="H7" s="62"/>
      <c r="I7" s="62"/>
      <c r="J7" s="62"/>
    </row>
    <row r="8" spans="1:10" ht="18" x14ac:dyDescent="0.55000000000000004">
      <c r="A8" s="62"/>
      <c r="B8" s="62" t="s">
        <v>35</v>
      </c>
      <c r="C8" s="62"/>
      <c r="D8" s="68" t="s">
        <v>20</v>
      </c>
      <c r="E8" s="69">
        <f>'Cash Day Supply'!F14</f>
        <v>7835838</v>
      </c>
      <c r="F8" s="70" t="s">
        <v>53</v>
      </c>
      <c r="G8" s="71">
        <f>'Cash Day Supply'!H14</f>
        <v>0</v>
      </c>
      <c r="H8" s="72" t="str">
        <f>'Cash Day Supply'!I14</f>
        <v>YTD</v>
      </c>
      <c r="I8" s="71">
        <f>'Cash Day Supply'!J14</f>
        <v>0</v>
      </c>
      <c r="J8" s="62"/>
    </row>
    <row r="9" spans="1:10" ht="18.399999999999999" thickBot="1" x14ac:dyDescent="0.6">
      <c r="A9" s="62"/>
      <c r="B9" s="62" t="s">
        <v>36</v>
      </c>
      <c r="C9" s="62"/>
      <c r="D9" s="68" t="s">
        <v>18</v>
      </c>
      <c r="E9" s="73">
        <f>E7/E8</f>
        <v>0</v>
      </c>
      <c r="F9" s="64"/>
      <c r="G9" s="102" t="s">
        <v>79</v>
      </c>
      <c r="H9" s="102"/>
      <c r="I9" s="102"/>
      <c r="J9" s="62"/>
    </row>
    <row r="10" spans="1:10" ht="18.399999999999999" thickTop="1" x14ac:dyDescent="0.55000000000000004">
      <c r="A10" s="62"/>
      <c r="B10" s="62"/>
      <c r="C10" s="62"/>
      <c r="D10" s="62"/>
      <c r="E10" s="62"/>
      <c r="F10" s="64"/>
      <c r="G10" s="62"/>
      <c r="H10" s="62"/>
      <c r="I10" s="62"/>
      <c r="J10" s="62"/>
    </row>
    <row r="11" spans="1:10" ht="18" x14ac:dyDescent="0.55000000000000004">
      <c r="A11" s="62"/>
      <c r="B11" s="62" t="s">
        <v>83</v>
      </c>
      <c r="C11" s="62"/>
      <c r="D11" s="62"/>
      <c r="E11" s="62"/>
      <c r="F11" s="64"/>
      <c r="G11" s="62"/>
      <c r="H11" s="62"/>
      <c r="I11" s="62"/>
      <c r="J11" s="62"/>
    </row>
    <row r="12" spans="1:10" ht="18" x14ac:dyDescent="0.55000000000000004">
      <c r="A12" s="62"/>
      <c r="B12" s="62" t="s">
        <v>82</v>
      </c>
      <c r="C12" s="62"/>
      <c r="D12" s="62"/>
      <c r="E12" s="62"/>
      <c r="F12" s="64"/>
      <c r="G12" s="62"/>
      <c r="H12" s="62"/>
      <c r="I12" s="62"/>
      <c r="J12" s="62"/>
    </row>
    <row r="13" spans="1:10" ht="18" x14ac:dyDescent="0.55000000000000004">
      <c r="A13" s="62"/>
      <c r="B13" s="62"/>
      <c r="C13" s="62"/>
      <c r="D13" s="62"/>
      <c r="E13" s="62"/>
      <c r="F13" s="64"/>
      <c r="G13" s="62"/>
      <c r="H13" s="62"/>
      <c r="I13" s="62"/>
      <c r="J13" s="62"/>
    </row>
    <row r="14" spans="1:10" ht="18" x14ac:dyDescent="0.55000000000000004">
      <c r="A14" s="62"/>
      <c r="B14" s="63" t="s">
        <v>81</v>
      </c>
      <c r="C14" s="62"/>
      <c r="D14" s="62"/>
      <c r="E14" s="62"/>
      <c r="F14" s="64"/>
      <c r="G14" s="65" t="s">
        <v>45</v>
      </c>
      <c r="H14" s="65" t="s">
        <v>54</v>
      </c>
      <c r="I14" s="65" t="s">
        <v>46</v>
      </c>
      <c r="J14" s="62"/>
    </row>
    <row r="15" spans="1:10" ht="18" x14ac:dyDescent="0.55000000000000004">
      <c r="A15" s="62"/>
      <c r="B15" s="62"/>
      <c r="C15" s="62"/>
      <c r="D15" s="62"/>
      <c r="E15" s="62"/>
      <c r="F15" s="64"/>
      <c r="G15" s="74"/>
      <c r="H15" s="74"/>
      <c r="I15" s="74"/>
      <c r="J15" s="62"/>
    </row>
    <row r="16" spans="1:10" ht="18" x14ac:dyDescent="0.55000000000000004">
      <c r="A16" s="62"/>
      <c r="B16" s="62" t="s">
        <v>38</v>
      </c>
      <c r="C16" s="62"/>
      <c r="D16" s="62"/>
      <c r="E16" s="69">
        <f>E7</f>
        <v>0</v>
      </c>
      <c r="F16" s="67" t="s">
        <v>52</v>
      </c>
      <c r="G16" s="62"/>
      <c r="H16" s="62"/>
      <c r="I16" s="62"/>
      <c r="J16" s="62"/>
    </row>
    <row r="17" spans="1:10" ht="18" x14ac:dyDescent="0.55000000000000004">
      <c r="A17" s="62"/>
      <c r="B17" s="62" t="s">
        <v>39</v>
      </c>
      <c r="C17" s="62"/>
      <c r="D17" s="62" t="s">
        <v>17</v>
      </c>
      <c r="E17" s="49">
        <v>0</v>
      </c>
      <c r="F17" s="64"/>
      <c r="G17" s="58"/>
      <c r="H17" s="61" t="s">
        <v>48</v>
      </c>
      <c r="I17" s="58"/>
      <c r="J17" s="62"/>
    </row>
    <row r="18" spans="1:10" ht="18" x14ac:dyDescent="0.55000000000000004">
      <c r="A18" s="62"/>
      <c r="B18" s="62" t="s">
        <v>40</v>
      </c>
      <c r="C18" s="62"/>
      <c r="D18" s="62" t="s">
        <v>18</v>
      </c>
      <c r="E18" s="92">
        <f>E16+E17</f>
        <v>0</v>
      </c>
      <c r="F18" s="64"/>
      <c r="G18" s="62"/>
      <c r="H18" s="64"/>
      <c r="I18" s="62"/>
      <c r="J18" s="62"/>
    </row>
    <row r="19" spans="1:10" ht="18" x14ac:dyDescent="0.55000000000000004">
      <c r="A19" s="62"/>
      <c r="B19" s="62" t="s">
        <v>41</v>
      </c>
      <c r="C19" s="62"/>
      <c r="D19" s="68" t="s">
        <v>20</v>
      </c>
      <c r="E19" s="69">
        <f>E8</f>
        <v>7835838</v>
      </c>
      <c r="F19" s="70" t="s">
        <v>53</v>
      </c>
      <c r="G19" s="64">
        <f>G8</f>
        <v>0</v>
      </c>
      <c r="H19" s="75" t="str">
        <f>H8</f>
        <v>YTD</v>
      </c>
      <c r="I19" s="64">
        <f>I8</f>
        <v>0</v>
      </c>
      <c r="J19" s="62"/>
    </row>
    <row r="20" spans="1:10" ht="18.399999999999999" thickBot="1" x14ac:dyDescent="0.6">
      <c r="A20" s="62"/>
      <c r="B20" s="62" t="s">
        <v>42</v>
      </c>
      <c r="C20" s="62"/>
      <c r="D20" s="68" t="s">
        <v>18</v>
      </c>
      <c r="E20" s="73">
        <f>E18/E19</f>
        <v>0</v>
      </c>
      <c r="F20" s="64"/>
      <c r="G20" s="103" t="s">
        <v>80</v>
      </c>
      <c r="H20" s="103"/>
      <c r="I20" s="103"/>
      <c r="J20" s="62"/>
    </row>
    <row r="21" spans="1:10" ht="18.399999999999999" thickTop="1" x14ac:dyDescent="0.55000000000000004">
      <c r="A21" s="62"/>
      <c r="B21" s="62"/>
      <c r="C21" s="62"/>
      <c r="D21" s="68"/>
      <c r="E21" s="76"/>
      <c r="F21" s="64"/>
      <c r="G21" s="64"/>
      <c r="H21" s="64"/>
      <c r="I21" s="64"/>
      <c r="J21" s="62"/>
    </row>
    <row r="22" spans="1:10" ht="18" x14ac:dyDescent="0.55000000000000004">
      <c r="A22" s="62"/>
      <c r="B22" s="62" t="s">
        <v>84</v>
      </c>
      <c r="C22" s="62"/>
      <c r="D22" s="68"/>
      <c r="E22" s="76"/>
      <c r="F22" s="64"/>
      <c r="G22" s="64"/>
      <c r="H22" s="64"/>
      <c r="I22" s="64"/>
      <c r="J22" s="62"/>
    </row>
    <row r="23" spans="1:10" ht="18" x14ac:dyDescent="0.55000000000000004">
      <c r="A23" s="62"/>
      <c r="B23" s="62" t="s">
        <v>85</v>
      </c>
      <c r="C23" s="62"/>
      <c r="D23" s="68"/>
      <c r="E23" s="76"/>
      <c r="F23" s="64"/>
      <c r="G23" s="64"/>
      <c r="H23" s="64"/>
      <c r="I23" s="64"/>
      <c r="J23" s="62"/>
    </row>
    <row r="24" spans="1:10" ht="18" x14ac:dyDescent="0.55000000000000004">
      <c r="A24" s="62"/>
      <c r="B24" s="62"/>
      <c r="C24" s="62"/>
      <c r="D24" s="68"/>
      <c r="E24" s="76"/>
      <c r="F24" s="64"/>
      <c r="G24" s="64"/>
      <c r="H24" s="64"/>
      <c r="I24" s="64"/>
      <c r="J24" s="62"/>
    </row>
    <row r="25" spans="1:10" ht="18" x14ac:dyDescent="0.55000000000000004">
      <c r="A25" s="62"/>
      <c r="B25" s="77" t="s">
        <v>37</v>
      </c>
      <c r="C25" s="78"/>
      <c r="D25" s="79"/>
      <c r="E25" s="80">
        <f>E9</f>
        <v>0</v>
      </c>
      <c r="F25" s="81"/>
      <c r="G25" s="102" t="s">
        <v>79</v>
      </c>
      <c r="H25" s="102"/>
      <c r="I25" s="104"/>
      <c r="J25" s="62"/>
    </row>
    <row r="26" spans="1:10" ht="18" x14ac:dyDescent="0.55000000000000004">
      <c r="A26" s="62"/>
      <c r="B26" s="82" t="s">
        <v>86</v>
      </c>
      <c r="C26" s="83"/>
      <c r="D26" s="84"/>
      <c r="E26" s="85">
        <f>E20-E9</f>
        <v>0</v>
      </c>
      <c r="F26" s="86"/>
      <c r="G26" s="105" t="s">
        <v>88</v>
      </c>
      <c r="H26" s="105"/>
      <c r="I26" s="106"/>
      <c r="J26" s="62"/>
    </row>
    <row r="27" spans="1:10" ht="18" x14ac:dyDescent="0.55000000000000004">
      <c r="A27" s="62"/>
      <c r="B27" s="87" t="s">
        <v>87</v>
      </c>
      <c r="C27" s="88"/>
      <c r="D27" s="89"/>
      <c r="E27" s="90">
        <f>1-E25-E26</f>
        <v>1</v>
      </c>
      <c r="F27" s="91"/>
      <c r="G27" s="107"/>
      <c r="H27" s="107"/>
      <c r="I27" s="108"/>
      <c r="J27" s="62"/>
    </row>
    <row r="28" spans="1:10" ht="18" x14ac:dyDescent="0.55000000000000004">
      <c r="A28" s="62"/>
      <c r="B28" s="62"/>
      <c r="C28" s="62"/>
      <c r="D28" s="68"/>
      <c r="E28" s="76"/>
      <c r="F28" s="64"/>
      <c r="G28" s="64"/>
      <c r="H28" s="64"/>
      <c r="I28" s="64"/>
      <c r="J28" s="62"/>
    </row>
    <row r="29" spans="1:10" ht="18" x14ac:dyDescent="0.55000000000000004">
      <c r="A29" s="62"/>
      <c r="J29" s="62"/>
    </row>
    <row r="32" spans="1:10" ht="18" x14ac:dyDescent="0.55000000000000004">
      <c r="B32" s="37" t="s">
        <v>89</v>
      </c>
    </row>
    <row r="38" spans="2:9" x14ac:dyDescent="0.45">
      <c r="B38" s="100" t="s">
        <v>63</v>
      </c>
      <c r="C38" s="100"/>
      <c r="D38" s="100"/>
      <c r="E38" s="100"/>
      <c r="F38" s="100"/>
      <c r="G38" s="100"/>
      <c r="H38" s="100"/>
      <c r="I38" s="100"/>
    </row>
  </sheetData>
  <sheetProtection algorithmName="SHA-512" hashValue="f0s2NDbZTKS5xrwRSqLxSzZPLZ2NWWZ1edMdYrYy/sSXxtF9BBhJoPZvsDafHKpV1Jjl4tZTdr0xUcZZ11dt8Q==" saltValue="f5LJ7s0bDvh5xI+YNPS4qA==" spinCount="100000" sheet="1" objects="1" scenarios="1" selectLockedCells="1"/>
  <mergeCells count="7">
    <mergeCell ref="B38:I38"/>
    <mergeCell ref="A1:J1"/>
    <mergeCell ref="G9:I9"/>
    <mergeCell ref="G20:I20"/>
    <mergeCell ref="G25:I25"/>
    <mergeCell ref="G26:I26"/>
    <mergeCell ref="G27:I27"/>
  </mergeCells>
  <printOptions horizontalCentered="1"/>
  <pageMargins left="0.7" right="0.7" top="0.75" bottom="0.75" header="0.3" footer="0.3"/>
  <pageSetup scale="94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184D18-F3B0-425B-A6D2-C265A1F2E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968E4B-20F5-4679-B0AB-533445A60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76746-CEA6-46B3-B063-302FF0849E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Cash Day Supply</vt:lpstr>
      <vt:lpstr>Inventory Floorplan Gap</vt:lpstr>
      <vt:lpstr>Contracts In Transit</vt:lpstr>
      <vt:lpstr>Working Capital</vt:lpstr>
      <vt:lpstr>Absorption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Westman</dc:creator>
  <cp:lastModifiedBy>KATRINA</cp:lastModifiedBy>
  <cp:lastPrinted>2020-05-08T18:13:28Z</cp:lastPrinted>
  <dcterms:created xsi:type="dcterms:W3CDTF">2020-04-20T17:55:55Z</dcterms:created>
  <dcterms:modified xsi:type="dcterms:W3CDTF">2020-06-08T21:30:00Z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