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NADA LEADERSHIP\"/>
    </mc:Choice>
  </mc:AlternateContent>
  <bookViews>
    <workbookView xWindow="0" yWindow="0" windowWidth="19155" windowHeight="8775"/>
  </bookViews>
  <sheets>
    <sheet name="NADA COVER" sheetId="5" r:id="rId1"/>
    <sheet name="SUMMARY" sheetId="4" r:id="rId2"/>
    <sheet name="06-19" sheetId="1" r:id="rId3"/>
    <sheet name="07-19" sheetId="2" r:id="rId4"/>
    <sheet name="08-19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4" l="1"/>
  <c r="D28" i="4" s="1"/>
  <c r="D23" i="4"/>
  <c r="C23" i="4"/>
  <c r="C25" i="4" s="1"/>
  <c r="C28" i="4" s="1"/>
  <c r="B23" i="4"/>
  <c r="B25" i="4" s="1"/>
  <c r="B28" i="4" s="1"/>
  <c r="D16" i="4"/>
  <c r="C16" i="4"/>
  <c r="B16" i="4"/>
  <c r="D12" i="4"/>
  <c r="D42" i="4" s="1"/>
  <c r="C12" i="4"/>
  <c r="C42" i="4" s="1"/>
  <c r="B12" i="4"/>
  <c r="B42" i="4" s="1"/>
  <c r="D8" i="4"/>
  <c r="C8" i="4"/>
  <c r="B8" i="4"/>
  <c r="E8" i="4" s="1"/>
  <c r="B35" i="4" l="1"/>
  <c r="B38" i="4" s="1"/>
  <c r="B30" i="4"/>
  <c r="B36" i="4" s="1"/>
  <c r="C30" i="4"/>
  <c r="C36" i="4" s="1"/>
  <c r="C35" i="4"/>
  <c r="C38" i="4" s="1"/>
  <c r="D30" i="4"/>
  <c r="D36" i="4" s="1"/>
  <c r="D35" i="4"/>
  <c r="D38" i="4" l="1"/>
  <c r="D41" i="4"/>
  <c r="D45" i="4" s="1"/>
  <c r="D46" i="4" s="1"/>
  <c r="D19" i="4"/>
  <c r="C41" i="4"/>
  <c r="C43" i="4" s="1"/>
  <c r="C19" i="4"/>
  <c r="B41" i="4"/>
  <c r="B19" i="4"/>
  <c r="E38" i="4"/>
  <c r="D43" i="4"/>
  <c r="C45" i="4" l="1"/>
  <c r="C46" i="4" s="1"/>
  <c r="B43" i="4"/>
  <c r="B45" i="4"/>
  <c r="L134" i="3"/>
  <c r="M134" i="3" s="1"/>
  <c r="K134" i="3"/>
  <c r="M131" i="3"/>
  <c r="L132" i="3"/>
  <c r="L143" i="2"/>
  <c r="M143" i="2" s="1"/>
  <c r="K143" i="2"/>
  <c r="M140" i="2"/>
  <c r="L141" i="2"/>
  <c r="M131" i="1"/>
  <c r="L134" i="1"/>
  <c r="M134" i="1" s="1"/>
  <c r="K134" i="1"/>
  <c r="L132" i="1"/>
  <c r="B46" i="4" l="1"/>
  <c r="E45" i="4"/>
  <c r="L131" i="1"/>
  <c r="K131" i="1"/>
  <c r="K104" i="1"/>
  <c r="K94" i="1"/>
  <c r="K74" i="1"/>
  <c r="K64" i="1"/>
  <c r="K14" i="1"/>
  <c r="L124" i="1"/>
  <c r="K124" i="1"/>
  <c r="L114" i="1"/>
  <c r="K114" i="1"/>
  <c r="L104" i="1"/>
  <c r="L94" i="1"/>
  <c r="L84" i="1"/>
  <c r="K84" i="1"/>
  <c r="L74" i="1"/>
  <c r="L64" i="1"/>
  <c r="L54" i="1"/>
  <c r="K54" i="1"/>
  <c r="L44" i="1"/>
  <c r="K44" i="1"/>
  <c r="L34" i="1"/>
  <c r="K34" i="1"/>
  <c r="L24" i="1"/>
  <c r="K24" i="1"/>
  <c r="L14" i="1"/>
  <c r="L4" i="1"/>
  <c r="K4" i="1"/>
  <c r="I124" i="1"/>
  <c r="H124" i="1"/>
  <c r="J124" i="1" s="1"/>
  <c r="I114" i="1"/>
  <c r="H114" i="1"/>
  <c r="J114" i="1" s="1"/>
  <c r="I104" i="1"/>
  <c r="H104" i="1"/>
  <c r="J104" i="1" s="1"/>
  <c r="I94" i="1"/>
  <c r="J94" i="1" s="1"/>
  <c r="H94" i="1"/>
  <c r="I84" i="1"/>
  <c r="H84" i="1"/>
  <c r="J84" i="1" s="1"/>
  <c r="I74" i="1"/>
  <c r="H74" i="1"/>
  <c r="J74" i="1" s="1"/>
  <c r="I64" i="1"/>
  <c r="H64" i="1"/>
  <c r="J64" i="1" s="1"/>
  <c r="I54" i="1"/>
  <c r="J54" i="1" s="1"/>
  <c r="H54" i="1"/>
  <c r="I44" i="1"/>
  <c r="H44" i="1"/>
  <c r="J44" i="1" s="1"/>
  <c r="I34" i="1"/>
  <c r="H34" i="1"/>
  <c r="J34" i="1" s="1"/>
  <c r="I24" i="1"/>
  <c r="H24" i="1"/>
  <c r="J24" i="1" s="1"/>
  <c r="I14" i="1"/>
  <c r="J14" i="1" s="1"/>
  <c r="H14" i="1"/>
  <c r="I4" i="1"/>
  <c r="H4" i="1"/>
  <c r="J4" i="1" s="1"/>
</calcChain>
</file>

<file path=xl/sharedStrings.xml><?xml version="1.0" encoding="utf-8"?>
<sst xmlns="http://schemas.openxmlformats.org/spreadsheetml/2006/main" count="543" uniqueCount="150">
  <si>
    <t>Advisor Name</t>
  </si>
  <si>
    <t>Total Type</t>
  </si>
  <si>
    <t>Customer Labor</t>
  </si>
  <si>
    <t>Warranty Labor</t>
  </si>
  <si>
    <t>Customer Parts</t>
  </si>
  <si>
    <t>Warranty Parts</t>
  </si>
  <si>
    <t>Discounts</t>
  </si>
  <si>
    <t>Sales</t>
  </si>
  <si>
    <t>Gross Profit $</t>
  </si>
  <si>
    <t>Gross Profit %</t>
  </si>
  <si>
    <t>Avg. Sales/RO</t>
  </si>
  <si>
    <t>Total Hours</t>
  </si>
  <si>
    <t>Avg. Hours/RO</t>
  </si>
  <si>
    <t>Eff Lbr Rate</t>
  </si>
  <si>
    <t>GREGORY WALCZAK</t>
  </si>
  <si>
    <t>RO Totals   304 (232)</t>
  </si>
  <si>
    <t>Sublet</t>
  </si>
  <si>
    <t>TOTALS FOR GREGORY WALCZAK</t>
  </si>
  <si>
    <t>TERRENCE NARANCH</t>
  </si>
  <si>
    <t>RO Totals   579 (434)</t>
  </si>
  <si>
    <t>TOTALS FOR TERRENCE NARANCH</t>
  </si>
  <si>
    <t>ANDRE LEON</t>
  </si>
  <si>
    <t>RO Totals   363 (278)</t>
  </si>
  <si>
    <t>TOTALS FOR ANDRE LEON</t>
  </si>
  <si>
    <t>MARY HORTON</t>
  </si>
  <si>
    <t>RO Totals   182 (147)</t>
  </si>
  <si>
    <t>TOTALS FOR MARY HORTON</t>
  </si>
  <si>
    <t>FRANK VARELA</t>
  </si>
  <si>
    <t>RO Totals   280 (220)</t>
  </si>
  <si>
    <t>TOTALS FOR FRANK VARELA</t>
  </si>
  <si>
    <t>JEFFREY DUMBAUGH</t>
  </si>
  <si>
    <t>RO Totals   502 (317)</t>
  </si>
  <si>
    <t>TOTALS FOR JEFFREY DUMBAUGH</t>
  </si>
  <si>
    <t>MICHAEL SISCOE</t>
  </si>
  <si>
    <t>RO Totals   352 (268)</t>
  </si>
  <si>
    <t>TOTALS FOR MICHAEL SISCOE</t>
  </si>
  <si>
    <t>THOMAS DEFEO</t>
  </si>
  <si>
    <t>RO Totals   393 (284)</t>
  </si>
  <si>
    <t>TOTALS FOR THOMAS DEFEO</t>
  </si>
  <si>
    <t>PAUL CONNOR</t>
  </si>
  <si>
    <t>TOTALS FOR PAUL CONNOR</t>
  </si>
  <si>
    <t>KAYLAN SMITH</t>
  </si>
  <si>
    <t>RO Totals   239 (195)</t>
  </si>
  <si>
    <t>TOTALS FOR KAYLAN SMITH</t>
  </si>
  <si>
    <t>RANDY HEMBREE</t>
  </si>
  <si>
    <t>RO Totals   658 (485)</t>
  </si>
  <si>
    <t>TOTALS FOR RANDY HEMBREE</t>
  </si>
  <si>
    <t>JOSEPH ALEXANDER</t>
  </si>
  <si>
    <t>TOTALS FOR JOSEPH ALEXANDER</t>
  </si>
  <si>
    <t>REBECCA BIGELOW</t>
  </si>
  <si>
    <t>RO Totals   415 (313)</t>
  </si>
  <si>
    <t>TOTALS FOR REBECCA BIGELOW</t>
  </si>
  <si>
    <t>DAVID SECONDI</t>
  </si>
  <si>
    <t>RO Totals   352 (255)</t>
  </si>
  <si>
    <t>TOTALS FOR DAVID SECONDI</t>
  </si>
  <si>
    <t>JAMIE LIMER</t>
  </si>
  <si>
    <t>RO Totals   38 (28)</t>
  </si>
  <si>
    <t>TOTALS FOR JAMIE LIMER</t>
  </si>
  <si>
    <t>RO Totals   377 (302)</t>
  </si>
  <si>
    <t>RO Totals   629 (488)</t>
  </si>
  <si>
    <t>RO Totals   385 (302)</t>
  </si>
  <si>
    <t>RO Totals   4 (1)</t>
  </si>
  <si>
    <t>RO Totals   277 (206)</t>
  </si>
  <si>
    <t>RO Totals   337 (259)</t>
  </si>
  <si>
    <t>RO Totals   353 (277)</t>
  </si>
  <si>
    <t>RO Totals   464 (358)</t>
  </si>
  <si>
    <t>RO Totals   253 (200)</t>
  </si>
  <si>
    <t>RO Totals   598 (477)</t>
  </si>
  <si>
    <t>RO Totals   17 (8)</t>
  </si>
  <si>
    <t>RO Totals   458 (350)</t>
  </si>
  <si>
    <t>RO Totals   279 (205)</t>
  </si>
  <si>
    <t>RO Totals   160 (134)</t>
  </si>
  <si>
    <t>RO Totals   346 (260)</t>
  </si>
  <si>
    <t>RO Totals   441 (344)</t>
  </si>
  <si>
    <t>RO Totals   402 (324)</t>
  </si>
  <si>
    <t>RO Totals   334 (266)</t>
  </si>
  <si>
    <t>RO Totals   335 (249)</t>
  </si>
  <si>
    <t>RO Totals   372 (306)</t>
  </si>
  <si>
    <t>RO Totals   435 (318)</t>
  </si>
  <si>
    <t>RO Totals   10 (4)</t>
  </si>
  <si>
    <t>RO Totals   367 (292)</t>
  </si>
  <si>
    <t>RO Totals   538 (412)</t>
  </si>
  <si>
    <t>RO Totals   506 (381)</t>
  </si>
  <si>
    <t>RO Totals   343 (274)</t>
  </si>
  <si>
    <t>RO Totals   151 (122)</t>
  </si>
  <si>
    <t>TOTAL COMP OTHER</t>
  </si>
  <si>
    <t>TOTAL SERVICE GROSS</t>
  </si>
  <si>
    <t xml:space="preserve">BEFORE/AFTER </t>
  </si>
  <si>
    <t>DECREASE IN EXPENSE</t>
  </si>
  <si>
    <t>JUNE</t>
  </si>
  <si>
    <t>JULY</t>
  </si>
  <si>
    <t>AUGUST</t>
  </si>
  <si>
    <t>ACTUAL SERVICE ADVISOR</t>
  </si>
  <si>
    <t>ADJUSTED SERVICE ADVISOR</t>
  </si>
  <si>
    <t>ACTUAL % OF GROSS</t>
  </si>
  <si>
    <t>ADJUSTED % OF GROSS</t>
  </si>
  <si>
    <t>Total Customer pay</t>
  </si>
  <si>
    <t>Total Warranty</t>
  </si>
  <si>
    <t>Total CP+Warr</t>
  </si>
  <si>
    <t>Current Pay Plan</t>
  </si>
  <si>
    <t>New Pay Plan</t>
  </si>
  <si>
    <t>CHANGE</t>
  </si>
  <si>
    <t>CUST PAY RO</t>
  </si>
  <si>
    <t>INCREASE .3</t>
  </si>
  <si>
    <t>ADD'L CP HRS GENERATED</t>
  </si>
  <si>
    <t>CP EFF LABOR RATE</t>
  </si>
  <si>
    <t>ADD'L LABOR SALES GENERATED</t>
  </si>
  <si>
    <t>1 TO 1 RATION PTS SLS GENERATED</t>
  </si>
  <si>
    <t>LABOR GP RETENTION LABOR %</t>
  </si>
  <si>
    <t>PARTS GP RETENTION %</t>
  </si>
  <si>
    <t>LABOR GROSS GENERATED</t>
  </si>
  <si>
    <t>PARTS GROSS GENERATED</t>
  </si>
  <si>
    <t>TOTAL GP GENERATED</t>
  </si>
  <si>
    <t>CURRENT NET</t>
  </si>
  <si>
    <t>PLUS ADD'L GROSS</t>
  </si>
  <si>
    <t>NEW NET</t>
  </si>
  <si>
    <t>AMT TO BOTTOM LINE</t>
  </si>
  <si>
    <t>% INCREASE</t>
  </si>
  <si>
    <t>ANNUALIZED</t>
  </si>
  <si>
    <t>PLUS EXPENSE SAVINGS FROM ABOVE</t>
  </si>
  <si>
    <t>(AS PER MONTHLY HENDRICK MEMOS)</t>
  </si>
  <si>
    <t>FROM ACTUAL FINANCIAL STATEMENT</t>
  </si>
  <si>
    <r>
      <t xml:space="preserve">ACTUAL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SERVICE COMP</t>
    </r>
  </si>
  <si>
    <r>
      <t>ADJUSTED</t>
    </r>
    <r>
      <rPr>
        <b/>
        <sz val="11"/>
        <color theme="1"/>
        <rFont val="Calibri"/>
        <family val="2"/>
        <scheme val="minor"/>
      </rPr>
      <t xml:space="preserve"> TOTAL</t>
    </r>
    <r>
      <rPr>
        <sz val="11"/>
        <color theme="1"/>
        <rFont val="Calibri"/>
        <family val="2"/>
        <scheme val="minor"/>
      </rPr>
      <t xml:space="preserve"> SERVICE COMP</t>
    </r>
  </si>
  <si>
    <t>(assuming .3 per RO increase in CP)</t>
  </si>
  <si>
    <t>(assuming .3 increase in CP)</t>
  </si>
  <si>
    <t>(includes comp reduction and .3 per RO assumption)</t>
  </si>
  <si>
    <t>(assuming .3 per RO increase)</t>
  </si>
  <si>
    <t>Currently our dealership is a self authorizing dealer.</t>
  </si>
  <si>
    <t>We've noticed a trend that advisors are taking the "easy  way" out by</t>
  </si>
  <si>
    <t>running too much through warranty putting dealer in jeopardy of possible audit.</t>
  </si>
  <si>
    <t>Current pay plans as follow:</t>
  </si>
  <si>
    <t>6% on parts and labor sales  of Warranty and CP up to 64K per month</t>
  </si>
  <si>
    <t>7% on parts and labor sales of Warranty and CP up to 80K per month</t>
  </si>
  <si>
    <t>8% on parts and labor sales of Warranty and CP over 80K per month</t>
  </si>
  <si>
    <t>New pay plans as follows:</t>
  </si>
  <si>
    <t>9% on all customer pay</t>
  </si>
  <si>
    <t>3% on all Warranty</t>
  </si>
  <si>
    <t>Plan is to not only reduce advisor comp to be more in line with group average</t>
  </si>
  <si>
    <t>but also drive CP labor in the process.</t>
  </si>
  <si>
    <t xml:space="preserve">Analysis uses last 3 month's data and applies new pay plan to it to show potential change </t>
  </si>
  <si>
    <t>in comp expense as well as gross.</t>
  </si>
  <si>
    <t xml:space="preserve">NEW GROSS ASSUMING .3 INCREASE </t>
  </si>
  <si>
    <t>(see below)</t>
  </si>
  <si>
    <t xml:space="preserve">ANALYSIS SHOWING PAY PLAN CHANGE EFFECT </t>
  </si>
  <si>
    <t>(SEE DETAILS ON 3 ADDITIONAL TABS)</t>
  </si>
  <si>
    <t>ANALYSIS  BASED ON ASSUMPTION A .3 INCREASE IN CP HOURS</t>
  </si>
  <si>
    <t>INCREASE IN GP (ANNUALIZED)</t>
  </si>
  <si>
    <t>INCREASE IN NET (ANNUALIZED)</t>
  </si>
  <si>
    <t>DECREASE IN COMP (ANNUALIZED)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</si>
</sst>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#.00;\-#,###.00;.00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49" fontId="0" fillId="0" borderId="0" xfId="0" applyNumberFormat="1" applyAlignment="1">
      <alignment horizontal="left" vertical="top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49" fontId="2" fillId="2" borderId="0" xfId="0" applyNumberFormat="1" applyFont="1" applyFill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/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0" xfId="0"/>
    <xf numFmtId="49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right" vertical="center"/>
    </xf>
    <xf numFmtId="0" fontId="0" fillId="0" borderId="0" xfId="0"/>
    <xf numFmtId="49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right" vertical="center"/>
    </xf>
    <xf numFmtId="43" fontId="2" fillId="0" borderId="0" xfId="1" applyFont="1"/>
    <xf numFmtId="43" fontId="2" fillId="0" borderId="1" xfId="1" applyFont="1" applyBorder="1"/>
    <xf numFmtId="10" fontId="2" fillId="0" borderId="0" xfId="2" applyNumberFormat="1" applyFont="1"/>
    <xf numFmtId="43" fontId="0" fillId="0" borderId="0" xfId="0" applyNumberFormat="1"/>
    <xf numFmtId="10" fontId="0" fillId="0" borderId="0" xfId="0" applyNumberFormat="1"/>
    <xf numFmtId="49" fontId="4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49" fontId="2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2" fillId="0" borderId="0" xfId="0" applyFont="1"/>
    <xf numFmtId="49" fontId="2" fillId="0" borderId="1" xfId="0" applyNumberFormat="1" applyFont="1" applyBorder="1" applyAlignment="1">
      <alignment horizontal="left" vertical="top"/>
    </xf>
    <xf numFmtId="43" fontId="0" fillId="0" borderId="2" xfId="1" applyFont="1" applyBorder="1"/>
    <xf numFmtId="10" fontId="0" fillId="0" borderId="2" xfId="2" applyNumberFormat="1" applyFont="1" applyBorder="1"/>
    <xf numFmtId="10" fontId="2" fillId="0" borderId="0" xfId="0" applyNumberFormat="1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0" xfId="0" applyFont="1" applyBorder="1"/>
    <xf numFmtId="0" fontId="7" fillId="0" borderId="0" xfId="0" applyFont="1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6" xfId="0" applyBorder="1" applyAlignment="1">
      <alignment horizontal="right"/>
    </xf>
    <xf numFmtId="43" fontId="0" fillId="0" borderId="0" xfId="0" applyNumberFormat="1" applyBorder="1"/>
    <xf numFmtId="10" fontId="0" fillId="0" borderId="0" xfId="2" applyNumberFormat="1" applyFont="1" applyBorder="1"/>
    <xf numFmtId="9" fontId="0" fillId="0" borderId="0" xfId="2" applyFont="1" applyBorder="1"/>
    <xf numFmtId="0" fontId="0" fillId="0" borderId="8" xfId="0" applyBorder="1" applyAlignment="1">
      <alignment horizontal="center"/>
    </xf>
    <xf numFmtId="43" fontId="2" fillId="2" borderId="0" xfId="1" applyFont="1" applyFill="1" applyBorder="1"/>
    <xf numFmtId="43" fontId="2" fillId="2" borderId="0" xfId="0" applyNumberFormat="1" applyFont="1" applyFill="1" applyBorder="1"/>
    <xf numFmtId="43" fontId="6" fillId="0" borderId="0" xfId="0" applyNumberFormat="1" applyFont="1" applyBorder="1"/>
    <xf numFmtId="43" fontId="6" fillId="0" borderId="0" xfId="1" applyFont="1" applyBorder="1"/>
    <xf numFmtId="10" fontId="7" fillId="2" borderId="0" xfId="2" applyNumberFormat="1" applyFont="1" applyFill="1" applyBorder="1"/>
    <xf numFmtId="0" fontId="10" fillId="2" borderId="0" xfId="0" applyFont="1" applyFill="1" applyBorder="1"/>
    <xf numFmtId="0" fontId="2" fillId="0" borderId="1" xfId="0" applyFont="1" applyBorder="1"/>
    <xf numFmtId="0" fontId="0" fillId="2" borderId="0" xfId="0" applyFill="1" applyBorder="1"/>
    <xf numFmtId="0" fontId="0" fillId="2" borderId="7" xfId="0" applyFill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22</xdr:col>
      <xdr:colOff>232837</xdr:colOff>
      <xdr:row>92</xdr:row>
      <xdr:rowOff>133351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3644036" cy="1765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94</xdr:row>
      <xdr:rowOff>0</xdr:rowOff>
    </xdr:from>
    <xdr:to>
      <xdr:col>21</xdr:col>
      <xdr:colOff>66675</xdr:colOff>
      <xdr:row>199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7907000"/>
          <a:ext cx="12868274" cy="2003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138</xdr:row>
      <xdr:rowOff>95250</xdr:rowOff>
    </xdr:from>
    <xdr:to>
      <xdr:col>11</xdr:col>
      <xdr:colOff>160467</xdr:colOff>
      <xdr:row>150</xdr:row>
      <xdr:rowOff>94974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25584150"/>
          <a:ext cx="11666667" cy="22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368300</xdr:colOff>
      <xdr:row>150</xdr:row>
      <xdr:rowOff>88900</xdr:rowOff>
    </xdr:from>
    <xdr:to>
      <xdr:col>11</xdr:col>
      <xdr:colOff>157305</xdr:colOff>
      <xdr:row>153</xdr:row>
      <xdr:rowOff>145974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8300" y="27787600"/>
          <a:ext cx="11561905" cy="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153</xdr:row>
      <xdr:rowOff>127000</xdr:rowOff>
    </xdr:from>
    <xdr:to>
      <xdr:col>11</xdr:col>
      <xdr:colOff>154124</xdr:colOff>
      <xdr:row>157</xdr:row>
      <xdr:rowOff>123733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7500" y="28378150"/>
          <a:ext cx="11609524" cy="7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145</xdr:row>
      <xdr:rowOff>0</xdr:rowOff>
    </xdr:from>
    <xdr:to>
      <xdr:col>10</xdr:col>
      <xdr:colOff>1016603</xdr:colOff>
      <xdr:row>157</xdr:row>
      <xdr:rowOff>37819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790650"/>
          <a:ext cx="11609524" cy="2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69850</xdr:rowOff>
    </xdr:from>
    <xdr:to>
      <xdr:col>10</xdr:col>
      <xdr:colOff>1026126</xdr:colOff>
      <xdr:row>160</xdr:row>
      <xdr:rowOff>60257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9070300"/>
          <a:ext cx="11619047" cy="5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177800</xdr:rowOff>
    </xdr:from>
    <xdr:to>
      <xdr:col>10</xdr:col>
      <xdr:colOff>1054698</xdr:colOff>
      <xdr:row>164</xdr:row>
      <xdr:rowOff>107867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9730700"/>
          <a:ext cx="11647619" cy="66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137</xdr:row>
      <xdr:rowOff>0</xdr:rowOff>
    </xdr:from>
    <xdr:to>
      <xdr:col>10</xdr:col>
      <xdr:colOff>1066273</xdr:colOff>
      <xdr:row>149</xdr:row>
      <xdr:rowOff>85438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311100"/>
          <a:ext cx="11685714" cy="22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10</xdr:col>
      <xdr:colOff>1009130</xdr:colOff>
      <xdr:row>153</xdr:row>
      <xdr:rowOff>38026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705050"/>
          <a:ext cx="11628571" cy="5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10</xdr:col>
      <xdr:colOff>1028178</xdr:colOff>
      <xdr:row>158</xdr:row>
      <xdr:rowOff>25305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441650"/>
          <a:ext cx="11647619" cy="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95" sqref="A9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workbookViewId="0">
      <selection activeCell="I29" sqref="I29"/>
    </sheetView>
  </sheetViews>
  <sheetFormatPr defaultColWidth="8.7109375" defaultRowHeight="15" x14ac:dyDescent="0.25"/>
  <cols>
    <col min="1" max="1" width="35.140625" style="16" customWidth="1"/>
    <col min="2" max="5" width="11.5703125" style="16" bestFit="1" customWidth="1"/>
    <col min="6" max="16384" width="8.7109375" style="16"/>
  </cols>
  <sheetData>
    <row r="1" spans="1:22" ht="15.75" thickBot="1" x14ac:dyDescent="0.3"/>
    <row r="2" spans="1:22" ht="21" x14ac:dyDescent="0.35">
      <c r="A2" s="66" t="s">
        <v>144</v>
      </c>
      <c r="B2" s="67"/>
      <c r="C2" s="67"/>
      <c r="D2" s="67"/>
      <c r="E2" s="67"/>
      <c r="F2" s="67"/>
      <c r="G2" s="67"/>
      <c r="H2" s="67"/>
      <c r="I2" s="68"/>
      <c r="K2" s="39"/>
      <c r="L2" s="40"/>
      <c r="M2" s="40"/>
      <c r="N2" s="40"/>
      <c r="O2" s="40"/>
      <c r="P2" s="40"/>
      <c r="Q2" s="40"/>
      <c r="R2" s="40"/>
      <c r="S2" s="40"/>
      <c r="T2" s="40"/>
      <c r="U2" s="40"/>
      <c r="V2" s="41"/>
    </row>
    <row r="3" spans="1:22" ht="18.75" x14ac:dyDescent="0.3">
      <c r="A3" s="69" t="s">
        <v>145</v>
      </c>
      <c r="B3" s="70"/>
      <c r="C3" s="70"/>
      <c r="D3" s="70"/>
      <c r="E3" s="70"/>
      <c r="F3" s="70"/>
      <c r="G3" s="70"/>
      <c r="H3" s="70"/>
      <c r="I3" s="71"/>
      <c r="K3" s="42"/>
      <c r="L3" s="62" t="s">
        <v>128</v>
      </c>
      <c r="M3" s="62"/>
      <c r="N3" s="62"/>
      <c r="O3" s="62"/>
      <c r="P3" s="62"/>
      <c r="Q3" s="62"/>
      <c r="R3" s="62"/>
      <c r="S3" s="62"/>
      <c r="T3" s="62"/>
      <c r="U3" s="43"/>
      <c r="V3" s="44"/>
    </row>
    <row r="4" spans="1:22" ht="18.75" x14ac:dyDescent="0.3">
      <c r="A4" s="42"/>
      <c r="B4" s="50" t="s">
        <v>89</v>
      </c>
      <c r="C4" s="50" t="s">
        <v>90</v>
      </c>
      <c r="D4" s="50" t="s">
        <v>91</v>
      </c>
      <c r="E4" s="50" t="s">
        <v>118</v>
      </c>
      <c r="F4" s="43"/>
      <c r="G4" s="43"/>
      <c r="H4" s="43"/>
      <c r="I4" s="44"/>
      <c r="K4" s="42"/>
      <c r="L4" s="62" t="s">
        <v>129</v>
      </c>
      <c r="M4" s="62"/>
      <c r="N4" s="62"/>
      <c r="O4" s="62"/>
      <c r="P4" s="62"/>
      <c r="Q4" s="62"/>
      <c r="R4" s="62"/>
      <c r="S4" s="62"/>
      <c r="T4" s="62"/>
      <c r="U4" s="43"/>
      <c r="V4" s="44"/>
    </row>
    <row r="5" spans="1:22" ht="18.75" x14ac:dyDescent="0.3">
      <c r="A5" s="42"/>
      <c r="B5" s="43"/>
      <c r="C5" s="51"/>
      <c r="D5" s="43"/>
      <c r="E5" s="43"/>
      <c r="F5" s="43"/>
      <c r="G5" s="43"/>
      <c r="H5" s="43"/>
      <c r="I5" s="44"/>
      <c r="K5" s="42"/>
      <c r="L5" s="62" t="s">
        <v>130</v>
      </c>
      <c r="M5" s="62"/>
      <c r="N5" s="62"/>
      <c r="O5" s="62"/>
      <c r="P5" s="62"/>
      <c r="Q5" s="62"/>
      <c r="R5" s="62"/>
      <c r="S5" s="62"/>
      <c r="T5" s="62"/>
      <c r="U5" s="64"/>
      <c r="V5" s="65"/>
    </row>
    <row r="6" spans="1:22" x14ac:dyDescent="0.25">
      <c r="A6" s="42" t="s">
        <v>122</v>
      </c>
      <c r="B6" s="51">
        <v>168169</v>
      </c>
      <c r="C6" s="51">
        <v>174986</v>
      </c>
      <c r="D6" s="51">
        <v>183383</v>
      </c>
      <c r="E6" s="43"/>
      <c r="F6" s="43"/>
      <c r="G6" s="43"/>
      <c r="H6" s="43"/>
      <c r="I6" s="44"/>
      <c r="K6" s="42"/>
      <c r="L6" s="43"/>
      <c r="M6" s="43"/>
      <c r="N6" s="43"/>
      <c r="O6" s="43"/>
      <c r="P6" s="43"/>
      <c r="Q6" s="43"/>
      <c r="R6" s="43"/>
      <c r="S6" s="43"/>
      <c r="T6" s="43"/>
      <c r="U6" s="43"/>
      <c r="V6" s="44"/>
    </row>
    <row r="7" spans="1:22" x14ac:dyDescent="0.25">
      <c r="A7" s="42" t="s">
        <v>123</v>
      </c>
      <c r="B7" s="36">
        <v>164485.15</v>
      </c>
      <c r="C7" s="36">
        <v>166986.54</v>
      </c>
      <c r="D7" s="36">
        <v>175147.95</v>
      </c>
      <c r="E7" s="43"/>
      <c r="F7" s="43"/>
      <c r="G7" s="43"/>
      <c r="H7" s="43"/>
      <c r="I7" s="44"/>
      <c r="K7" s="42"/>
      <c r="L7" s="47" t="s">
        <v>131</v>
      </c>
      <c r="M7" s="47"/>
      <c r="N7" s="47"/>
      <c r="O7" s="47"/>
      <c r="P7" s="47"/>
      <c r="Q7" s="47"/>
      <c r="R7" s="47"/>
      <c r="S7" s="43"/>
      <c r="T7" s="43"/>
      <c r="U7" s="43"/>
      <c r="V7" s="44"/>
    </row>
    <row r="8" spans="1:22" x14ac:dyDescent="0.25">
      <c r="A8" s="52" t="s">
        <v>101</v>
      </c>
      <c r="B8" s="51">
        <f>B6-B7</f>
        <v>3683.8500000000058</v>
      </c>
      <c r="C8" s="51">
        <f t="shared" ref="C8:D8" si="0">C6-C7</f>
        <v>7999.4599999999919</v>
      </c>
      <c r="D8" s="51">
        <f t="shared" si="0"/>
        <v>8235.0499999999884</v>
      </c>
      <c r="E8" s="53">
        <f>(SUM(B8:D8))/3*12</f>
        <v>79673.439999999944</v>
      </c>
      <c r="F8" s="43" t="s">
        <v>149</v>
      </c>
      <c r="G8" s="43"/>
      <c r="H8" s="43"/>
      <c r="I8" s="44"/>
      <c r="K8" s="42"/>
      <c r="L8" s="47" t="s">
        <v>132</v>
      </c>
      <c r="M8" s="47"/>
      <c r="N8" s="47"/>
      <c r="O8" s="47"/>
      <c r="P8" s="47"/>
      <c r="Q8" s="47"/>
      <c r="R8" s="47"/>
      <c r="S8" s="43"/>
      <c r="T8" s="43"/>
      <c r="U8" s="43"/>
      <c r="V8" s="44"/>
    </row>
    <row r="9" spans="1:22" x14ac:dyDescent="0.25">
      <c r="A9" s="42"/>
      <c r="B9" s="51"/>
      <c r="C9" s="51"/>
      <c r="D9" s="51"/>
      <c r="E9" s="43"/>
      <c r="F9" s="43"/>
      <c r="G9" s="43"/>
      <c r="H9" s="43"/>
      <c r="I9" s="44"/>
      <c r="K9" s="42"/>
      <c r="L9" s="47" t="s">
        <v>133</v>
      </c>
      <c r="M9" s="47"/>
      <c r="N9" s="47"/>
      <c r="O9" s="47"/>
      <c r="P9" s="47"/>
      <c r="Q9" s="47"/>
      <c r="R9" s="47"/>
      <c r="S9" s="43"/>
      <c r="T9" s="43"/>
      <c r="U9" s="43"/>
      <c r="V9" s="44"/>
    </row>
    <row r="10" spans="1:22" x14ac:dyDescent="0.25">
      <c r="A10" s="42" t="s">
        <v>92</v>
      </c>
      <c r="B10" s="51">
        <v>62712.83</v>
      </c>
      <c r="C10" s="51">
        <v>74304.98</v>
      </c>
      <c r="D10" s="51">
        <v>80055.789999999994</v>
      </c>
      <c r="E10" s="43"/>
      <c r="F10" s="43"/>
      <c r="G10" s="43"/>
      <c r="H10" s="43"/>
      <c r="I10" s="44"/>
      <c r="K10" s="42"/>
      <c r="L10" s="47" t="s">
        <v>134</v>
      </c>
      <c r="M10" s="47"/>
      <c r="N10" s="47"/>
      <c r="O10" s="47"/>
      <c r="P10" s="47"/>
      <c r="Q10" s="47"/>
      <c r="R10" s="47"/>
      <c r="S10" s="43"/>
      <c r="T10" s="43"/>
      <c r="U10" s="43"/>
      <c r="V10" s="44"/>
    </row>
    <row r="11" spans="1:22" x14ac:dyDescent="0.25">
      <c r="A11" s="42" t="s">
        <v>93</v>
      </c>
      <c r="B11" s="36">
        <v>59028.98</v>
      </c>
      <c r="C11" s="36">
        <v>66305.52</v>
      </c>
      <c r="D11" s="36">
        <v>71820.740000000005</v>
      </c>
      <c r="E11" s="43"/>
      <c r="F11" s="43"/>
      <c r="G11" s="43"/>
      <c r="H11" s="43"/>
      <c r="I11" s="44"/>
      <c r="K11" s="42"/>
      <c r="L11" s="47"/>
      <c r="M11" s="47"/>
      <c r="N11" s="47"/>
      <c r="O11" s="47"/>
      <c r="P11" s="47"/>
      <c r="Q11" s="47"/>
      <c r="R11" s="47"/>
      <c r="S11" s="43"/>
      <c r="T11" s="43"/>
      <c r="U11" s="43"/>
      <c r="V11" s="44"/>
    </row>
    <row r="12" spans="1:22" x14ac:dyDescent="0.25">
      <c r="A12" s="52" t="s">
        <v>101</v>
      </c>
      <c r="B12" s="57">
        <f>B10-B11</f>
        <v>3683.8499999999985</v>
      </c>
      <c r="C12" s="57">
        <f t="shared" ref="C12:D12" si="1">C10-C11</f>
        <v>7999.4599999999919</v>
      </c>
      <c r="D12" s="57">
        <f t="shared" si="1"/>
        <v>8235.0499999999884</v>
      </c>
      <c r="E12" s="43"/>
      <c r="F12" s="43"/>
      <c r="G12" s="43"/>
      <c r="H12" s="43"/>
      <c r="I12" s="44"/>
      <c r="K12" s="42"/>
      <c r="L12" s="47" t="s">
        <v>135</v>
      </c>
      <c r="M12" s="47"/>
      <c r="N12" s="47"/>
      <c r="O12" s="47"/>
      <c r="P12" s="47"/>
      <c r="Q12" s="47"/>
      <c r="R12" s="47"/>
      <c r="S12" s="43"/>
      <c r="T12" s="43"/>
      <c r="U12" s="43"/>
      <c r="V12" s="44"/>
    </row>
    <row r="13" spans="1:22" x14ac:dyDescent="0.25">
      <c r="A13" s="42"/>
      <c r="B13" s="51"/>
      <c r="C13" s="43"/>
      <c r="D13" s="43"/>
      <c r="E13" s="43"/>
      <c r="F13" s="43"/>
      <c r="G13" s="43"/>
      <c r="H13" s="43"/>
      <c r="I13" s="44"/>
      <c r="K13" s="42"/>
      <c r="L13" s="47" t="s">
        <v>136</v>
      </c>
      <c r="M13" s="47"/>
      <c r="N13" s="47"/>
      <c r="O13" s="47"/>
      <c r="P13" s="47"/>
      <c r="Q13" s="47"/>
      <c r="R13" s="47"/>
      <c r="S13" s="43"/>
      <c r="T13" s="43"/>
      <c r="U13" s="43"/>
      <c r="V13" s="44"/>
    </row>
    <row r="14" spans="1:22" x14ac:dyDescent="0.25">
      <c r="A14" s="42" t="s">
        <v>94</v>
      </c>
      <c r="B14" s="54">
        <v>0.38090000000000002</v>
      </c>
      <c r="C14" s="54">
        <v>0.3669</v>
      </c>
      <c r="D14" s="54">
        <v>0.37119999999999997</v>
      </c>
      <c r="E14" s="43"/>
      <c r="F14" s="43"/>
      <c r="G14" s="43"/>
      <c r="H14" s="43"/>
      <c r="I14" s="44"/>
      <c r="K14" s="42"/>
      <c r="L14" s="47" t="s">
        <v>137</v>
      </c>
      <c r="M14" s="47"/>
      <c r="N14" s="47"/>
      <c r="O14" s="47"/>
      <c r="P14" s="47"/>
      <c r="Q14" s="47"/>
      <c r="R14" s="47"/>
      <c r="S14" s="43"/>
      <c r="T14" s="43"/>
      <c r="U14" s="43"/>
      <c r="V14" s="44"/>
    </row>
    <row r="15" spans="1:22" x14ac:dyDescent="0.25">
      <c r="A15" s="42" t="s">
        <v>95</v>
      </c>
      <c r="B15" s="37">
        <v>0.32590000000000002</v>
      </c>
      <c r="C15" s="37">
        <v>0.30819999999999997</v>
      </c>
      <c r="D15" s="37">
        <v>0.31030000000000002</v>
      </c>
      <c r="E15" s="43" t="s">
        <v>126</v>
      </c>
      <c r="F15" s="43"/>
      <c r="G15" s="43"/>
      <c r="H15" s="43"/>
      <c r="I15" s="44"/>
      <c r="K15" s="42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4"/>
    </row>
    <row r="16" spans="1:22" x14ac:dyDescent="0.25">
      <c r="A16" s="52" t="s">
        <v>101</v>
      </c>
      <c r="B16" s="61">
        <f>B14-B15</f>
        <v>5.4999999999999993E-2</v>
      </c>
      <c r="C16" s="61">
        <f t="shared" ref="C16:D16" si="2">C14-C15</f>
        <v>5.870000000000003E-2</v>
      </c>
      <c r="D16" s="61">
        <f t="shared" si="2"/>
        <v>6.0899999999999954E-2</v>
      </c>
      <c r="E16" s="55"/>
      <c r="F16" s="43"/>
      <c r="G16" s="43"/>
      <c r="H16" s="43"/>
      <c r="I16" s="44"/>
      <c r="K16" s="42"/>
      <c r="L16" s="48" t="s">
        <v>138</v>
      </c>
      <c r="M16" s="48"/>
      <c r="N16" s="48"/>
      <c r="O16" s="48"/>
      <c r="P16" s="48"/>
      <c r="Q16" s="48"/>
      <c r="R16" s="48"/>
      <c r="S16" s="48"/>
      <c r="T16" s="48"/>
      <c r="U16" s="43"/>
      <c r="V16" s="44"/>
    </row>
    <row r="17" spans="1:22" x14ac:dyDescent="0.25">
      <c r="A17" s="42"/>
      <c r="B17" s="43"/>
      <c r="C17" s="43"/>
      <c r="D17" s="43"/>
      <c r="E17" s="43"/>
      <c r="F17" s="43"/>
      <c r="G17" s="43"/>
      <c r="H17" s="43"/>
      <c r="I17" s="44"/>
      <c r="K17" s="42"/>
      <c r="L17" s="48" t="s">
        <v>139</v>
      </c>
      <c r="M17" s="48"/>
      <c r="N17" s="48"/>
      <c r="O17" s="48"/>
      <c r="P17" s="48"/>
      <c r="Q17" s="48"/>
      <c r="R17" s="48"/>
      <c r="S17" s="48"/>
      <c r="T17" s="48"/>
      <c r="U17" s="43"/>
      <c r="V17" s="44"/>
    </row>
    <row r="18" spans="1:22" x14ac:dyDescent="0.25">
      <c r="A18" s="42" t="s">
        <v>86</v>
      </c>
      <c r="B18" s="51">
        <v>441483</v>
      </c>
      <c r="C18" s="51">
        <v>476921</v>
      </c>
      <c r="D18" s="51">
        <v>494066</v>
      </c>
      <c r="E18" s="43"/>
      <c r="F18" s="43"/>
      <c r="G18" s="43"/>
      <c r="H18" s="43"/>
      <c r="I18" s="44"/>
      <c r="K18" s="42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4"/>
    </row>
    <row r="19" spans="1:22" x14ac:dyDescent="0.25">
      <c r="A19" s="42" t="s">
        <v>142</v>
      </c>
      <c r="B19" s="58">
        <f>B18+B38</f>
        <v>504717.65980799997</v>
      </c>
      <c r="C19" s="58">
        <f t="shared" ref="C19:D19" si="3">C18+C38</f>
        <v>541750.10124800005</v>
      </c>
      <c r="D19" s="58">
        <f t="shared" si="3"/>
        <v>564386.90644699999</v>
      </c>
      <c r="E19" s="43"/>
      <c r="F19" s="43"/>
      <c r="G19" s="43"/>
      <c r="H19" s="43"/>
      <c r="I19" s="44"/>
      <c r="K19" s="42"/>
      <c r="L19" s="49" t="s">
        <v>140</v>
      </c>
      <c r="M19" s="49"/>
      <c r="N19" s="49"/>
      <c r="O19" s="49"/>
      <c r="P19" s="49"/>
      <c r="Q19" s="49"/>
      <c r="R19" s="49"/>
      <c r="S19" s="49"/>
      <c r="T19" s="49"/>
      <c r="U19" s="43"/>
      <c r="V19" s="44"/>
    </row>
    <row r="20" spans="1:22" ht="15.75" thickBot="1" x14ac:dyDescent="0.3">
      <c r="A20" s="56" t="s">
        <v>143</v>
      </c>
      <c r="B20" s="7"/>
      <c r="C20" s="7"/>
      <c r="D20" s="7"/>
      <c r="E20" s="7"/>
      <c r="F20" s="7"/>
      <c r="G20" s="7"/>
      <c r="H20" s="7"/>
      <c r="I20" s="46"/>
      <c r="K20" s="45"/>
      <c r="L20" s="63" t="s">
        <v>141</v>
      </c>
      <c r="M20" s="63"/>
      <c r="N20" s="63"/>
      <c r="O20" s="63"/>
      <c r="P20" s="63"/>
      <c r="Q20" s="63"/>
      <c r="R20" s="63"/>
      <c r="S20" s="63"/>
      <c r="T20" s="63"/>
      <c r="U20" s="7"/>
      <c r="V20" s="46"/>
    </row>
    <row r="21" spans="1:22" ht="15.75" thickBot="1" x14ac:dyDescent="0.3"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</row>
    <row r="22" spans="1:22" ht="21" x14ac:dyDescent="0.35">
      <c r="A22" s="72" t="s">
        <v>146</v>
      </c>
      <c r="B22" s="73"/>
      <c r="C22" s="73"/>
      <c r="D22" s="73"/>
      <c r="E22" s="73"/>
      <c r="F22" s="73"/>
      <c r="G22" s="73"/>
      <c r="H22" s="73"/>
      <c r="I22" s="74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</row>
    <row r="23" spans="1:22" x14ac:dyDescent="0.25">
      <c r="A23" s="42" t="s">
        <v>102</v>
      </c>
      <c r="B23" s="43">
        <f>1095+1156</f>
        <v>2251</v>
      </c>
      <c r="C23" s="43">
        <f>1213+1235</f>
        <v>2448</v>
      </c>
      <c r="D23" s="43">
        <f>1231+1272</f>
        <v>2503</v>
      </c>
      <c r="E23" s="43"/>
      <c r="F23" s="43"/>
      <c r="G23" s="43"/>
      <c r="H23" s="43"/>
      <c r="I23" s="44"/>
    </row>
    <row r="24" spans="1:22" x14ac:dyDescent="0.25">
      <c r="A24" s="42" t="s">
        <v>103</v>
      </c>
      <c r="B24" s="43">
        <v>0.3</v>
      </c>
      <c r="C24" s="43">
        <v>0.3</v>
      </c>
      <c r="D24" s="43">
        <v>0.3</v>
      </c>
      <c r="E24" s="43"/>
      <c r="F24" s="43"/>
      <c r="G24" s="43"/>
      <c r="H24" s="43"/>
      <c r="I24" s="44"/>
    </row>
    <row r="25" spans="1:22" x14ac:dyDescent="0.25">
      <c r="A25" s="42" t="s">
        <v>104</v>
      </c>
      <c r="B25" s="43">
        <f>B23*B24</f>
        <v>675.3</v>
      </c>
      <c r="C25" s="43">
        <f t="shared" ref="C25:D25" si="4">C23*C24</f>
        <v>734.4</v>
      </c>
      <c r="D25" s="43">
        <f t="shared" si="4"/>
        <v>750.9</v>
      </c>
      <c r="E25" s="43"/>
      <c r="F25" s="43"/>
      <c r="G25" s="43"/>
      <c r="H25" s="43"/>
      <c r="I25" s="44"/>
    </row>
    <row r="26" spans="1:22" x14ac:dyDescent="0.25">
      <c r="A26" s="42"/>
      <c r="B26" s="43"/>
      <c r="C26" s="43"/>
      <c r="D26" s="43"/>
      <c r="E26" s="43"/>
      <c r="F26" s="43"/>
      <c r="G26" s="43"/>
      <c r="H26" s="43"/>
      <c r="I26" s="44"/>
    </row>
    <row r="27" spans="1:22" x14ac:dyDescent="0.25">
      <c r="A27" s="42" t="s">
        <v>105</v>
      </c>
      <c r="B27" s="43">
        <v>98.88</v>
      </c>
      <c r="C27" s="43">
        <v>96.37</v>
      </c>
      <c r="D27" s="43">
        <v>98.89</v>
      </c>
      <c r="E27" s="43" t="s">
        <v>120</v>
      </c>
      <c r="F27" s="43"/>
      <c r="G27" s="43"/>
      <c r="H27" s="43"/>
      <c r="I27" s="44"/>
    </row>
    <row r="28" spans="1:22" x14ac:dyDescent="0.25">
      <c r="A28" s="42" t="s">
        <v>106</v>
      </c>
      <c r="B28" s="51">
        <f>B25*B27</f>
        <v>66773.66399999999</v>
      </c>
      <c r="C28" s="51">
        <f t="shared" ref="C28:D28" si="5">C25*C27</f>
        <v>70774.127999999997</v>
      </c>
      <c r="D28" s="51">
        <f t="shared" si="5"/>
        <v>74256.501000000004</v>
      </c>
      <c r="E28" s="43"/>
      <c r="F28" s="43"/>
      <c r="G28" s="43"/>
      <c r="H28" s="43"/>
      <c r="I28" s="44"/>
    </row>
    <row r="29" spans="1:22" x14ac:dyDescent="0.25">
      <c r="A29" s="42"/>
      <c r="B29" s="43"/>
      <c r="C29" s="43"/>
      <c r="D29" s="43"/>
      <c r="E29" s="43"/>
      <c r="F29" s="43"/>
      <c r="G29" s="43"/>
      <c r="H29" s="43"/>
      <c r="I29" s="44"/>
    </row>
    <row r="30" spans="1:22" x14ac:dyDescent="0.25">
      <c r="A30" s="42" t="s">
        <v>107</v>
      </c>
      <c r="B30" s="53">
        <f>B28</f>
        <v>66773.66399999999</v>
      </c>
      <c r="C30" s="53">
        <f t="shared" ref="C30:D30" si="6">C28</f>
        <v>70774.127999999997</v>
      </c>
      <c r="D30" s="53">
        <f t="shared" si="6"/>
        <v>74256.501000000004</v>
      </c>
      <c r="E30" s="43"/>
      <c r="F30" s="43"/>
      <c r="G30" s="43"/>
      <c r="H30" s="43"/>
      <c r="I30" s="44"/>
    </row>
    <row r="31" spans="1:22" x14ac:dyDescent="0.25">
      <c r="A31" s="42"/>
      <c r="B31" s="43"/>
      <c r="C31" s="43"/>
      <c r="D31" s="43"/>
      <c r="E31" s="43"/>
      <c r="F31" s="43"/>
      <c r="G31" s="43"/>
      <c r="H31" s="43"/>
      <c r="I31" s="44"/>
    </row>
    <row r="32" spans="1:22" x14ac:dyDescent="0.25">
      <c r="A32" s="42" t="s">
        <v>108</v>
      </c>
      <c r="B32" s="54">
        <v>0.59199999999999997</v>
      </c>
      <c r="C32" s="54">
        <v>0.59</v>
      </c>
      <c r="D32" s="54">
        <v>0.59199999999999997</v>
      </c>
      <c r="E32" s="43" t="s">
        <v>121</v>
      </c>
      <c r="F32" s="43"/>
      <c r="G32" s="43"/>
      <c r="H32" s="43"/>
      <c r="I32" s="44"/>
    </row>
    <row r="33" spans="1:9" x14ac:dyDescent="0.25">
      <c r="A33" s="42" t="s">
        <v>109</v>
      </c>
      <c r="B33" s="54">
        <v>0.35499999999999998</v>
      </c>
      <c r="C33" s="54">
        <v>0.32600000000000001</v>
      </c>
      <c r="D33" s="54">
        <v>0.35499999999999998</v>
      </c>
      <c r="E33" s="43" t="s">
        <v>121</v>
      </c>
      <c r="F33" s="43"/>
      <c r="G33" s="43"/>
      <c r="H33" s="43"/>
      <c r="I33" s="44"/>
    </row>
    <row r="34" spans="1:9" x14ac:dyDescent="0.25">
      <c r="A34" s="42"/>
      <c r="B34" s="43"/>
      <c r="C34" s="43"/>
      <c r="D34" s="43"/>
      <c r="E34" s="43"/>
      <c r="F34" s="43"/>
      <c r="G34" s="43"/>
      <c r="H34" s="43"/>
      <c r="I34" s="44"/>
    </row>
    <row r="35" spans="1:9" x14ac:dyDescent="0.25">
      <c r="A35" s="42" t="s">
        <v>110</v>
      </c>
      <c r="B35" s="53">
        <f>B28*B32</f>
        <v>39530.009087999992</v>
      </c>
      <c r="C35" s="53">
        <f t="shared" ref="C35:D35" si="7">C28*C32</f>
        <v>41756.735519999995</v>
      </c>
      <c r="D35" s="53">
        <f t="shared" si="7"/>
        <v>43959.848592000002</v>
      </c>
      <c r="E35" s="43"/>
      <c r="F35" s="43"/>
      <c r="G35" s="43"/>
      <c r="H35" s="43"/>
      <c r="I35" s="44"/>
    </row>
    <row r="36" spans="1:9" x14ac:dyDescent="0.25">
      <c r="A36" s="42" t="s">
        <v>111</v>
      </c>
      <c r="B36" s="53">
        <f>B30*B33</f>
        <v>23704.650719999994</v>
      </c>
      <c r="C36" s="53">
        <f t="shared" ref="C36:D36" si="8">C30*C33</f>
        <v>23072.365728000001</v>
      </c>
      <c r="D36" s="53">
        <f t="shared" si="8"/>
        <v>26361.057854999999</v>
      </c>
      <c r="E36" s="43"/>
      <c r="F36" s="43"/>
      <c r="G36" s="43"/>
      <c r="H36" s="43"/>
      <c r="I36" s="44"/>
    </row>
    <row r="37" spans="1:9" x14ac:dyDescent="0.25">
      <c r="A37" s="42"/>
      <c r="B37" s="43"/>
      <c r="C37" s="43"/>
      <c r="D37" s="43"/>
      <c r="E37" s="43"/>
      <c r="F37" s="43"/>
      <c r="G37" s="43"/>
      <c r="H37" s="43"/>
      <c r="I37" s="44"/>
    </row>
    <row r="38" spans="1:9" x14ac:dyDescent="0.25">
      <c r="A38" s="42" t="s">
        <v>112</v>
      </c>
      <c r="B38" s="59">
        <f>SUM(B35:B37)</f>
        <v>63234.659807999982</v>
      </c>
      <c r="C38" s="59">
        <f t="shared" ref="C38:D38" si="9">SUM(C35:C37)</f>
        <v>64829.101247999992</v>
      </c>
      <c r="D38" s="59">
        <f t="shared" si="9"/>
        <v>70320.906447000001</v>
      </c>
      <c r="E38" s="53">
        <f>(SUM(B38:D38))/3*12</f>
        <v>793538.67001200002</v>
      </c>
      <c r="F38" s="43" t="s">
        <v>147</v>
      </c>
      <c r="G38" s="43"/>
      <c r="H38" s="43"/>
      <c r="I38" s="44"/>
    </row>
    <row r="39" spans="1:9" x14ac:dyDescent="0.25">
      <c r="A39" s="42"/>
      <c r="B39" s="43"/>
      <c r="C39" s="43"/>
      <c r="D39" s="43"/>
      <c r="E39" s="43"/>
      <c r="F39" s="43"/>
      <c r="G39" s="43"/>
      <c r="H39" s="43"/>
      <c r="I39" s="44"/>
    </row>
    <row r="40" spans="1:9" x14ac:dyDescent="0.25">
      <c r="A40" s="42" t="s">
        <v>113</v>
      </c>
      <c r="B40" s="51">
        <v>437818</v>
      </c>
      <c r="C40" s="51">
        <v>503227</v>
      </c>
      <c r="D40" s="51">
        <v>488778</v>
      </c>
      <c r="E40" s="43"/>
      <c r="F40" s="43"/>
      <c r="G40" s="43"/>
      <c r="H40" s="43"/>
      <c r="I40" s="44"/>
    </row>
    <row r="41" spans="1:9" x14ac:dyDescent="0.25">
      <c r="A41" s="42" t="s">
        <v>114</v>
      </c>
      <c r="B41" s="51">
        <f>B38</f>
        <v>63234.659807999982</v>
      </c>
      <c r="C41" s="51">
        <f t="shared" ref="C41:D41" si="10">C38</f>
        <v>64829.101247999992</v>
      </c>
      <c r="D41" s="51">
        <f t="shared" si="10"/>
        <v>70320.906447000001</v>
      </c>
      <c r="E41" s="43"/>
      <c r="F41" s="43"/>
      <c r="G41" s="43"/>
      <c r="H41" s="43"/>
      <c r="I41" s="44"/>
    </row>
    <row r="42" spans="1:9" x14ac:dyDescent="0.25">
      <c r="A42" s="42" t="s">
        <v>119</v>
      </c>
      <c r="B42" s="36">
        <f>B12</f>
        <v>3683.8499999999985</v>
      </c>
      <c r="C42" s="36">
        <f t="shared" ref="C42:D42" si="11">C12</f>
        <v>7999.4599999999919</v>
      </c>
      <c r="D42" s="36">
        <f t="shared" si="11"/>
        <v>8235.0499999999884</v>
      </c>
      <c r="E42" s="43"/>
      <c r="F42" s="43"/>
      <c r="G42" s="43"/>
      <c r="H42" s="43"/>
      <c r="I42" s="44"/>
    </row>
    <row r="43" spans="1:9" x14ac:dyDescent="0.25">
      <c r="A43" s="42" t="s">
        <v>115</v>
      </c>
      <c r="B43" s="51">
        <f>SUM(B40:B42)</f>
        <v>504736.50980799994</v>
      </c>
      <c r="C43" s="51">
        <f t="shared" ref="C43:D43" si="12">SUM(C40:C42)</f>
        <v>576055.56124800001</v>
      </c>
      <c r="D43" s="51">
        <f t="shared" si="12"/>
        <v>567333.95644699992</v>
      </c>
      <c r="E43" s="43"/>
      <c r="F43" s="43"/>
      <c r="G43" s="43"/>
      <c r="H43" s="43"/>
      <c r="I43" s="44"/>
    </row>
    <row r="44" spans="1:9" x14ac:dyDescent="0.25">
      <c r="A44" s="42"/>
      <c r="B44" s="51"/>
      <c r="C44" s="51"/>
      <c r="D44" s="51"/>
      <c r="E44" s="43"/>
      <c r="F44" s="43"/>
      <c r="G44" s="43"/>
      <c r="H44" s="43"/>
      <c r="I44" s="44"/>
    </row>
    <row r="45" spans="1:9" x14ac:dyDescent="0.25">
      <c r="A45" s="42" t="s">
        <v>116</v>
      </c>
      <c r="B45" s="60">
        <f>B41+B42</f>
        <v>66918.509807999973</v>
      </c>
      <c r="C45" s="60">
        <f t="shared" ref="C45:D45" si="13">C41+C42</f>
        <v>72828.561247999984</v>
      </c>
      <c r="D45" s="60">
        <f t="shared" si="13"/>
        <v>78555.95644699999</v>
      </c>
      <c r="E45" s="53">
        <f>(SUM(B45:D45))/3*12</f>
        <v>873212.11001199973</v>
      </c>
      <c r="F45" s="43" t="s">
        <v>148</v>
      </c>
      <c r="G45" s="43"/>
      <c r="H45" s="43"/>
      <c r="I45" s="44"/>
    </row>
    <row r="46" spans="1:9" x14ac:dyDescent="0.25">
      <c r="A46" s="42" t="s">
        <v>117</v>
      </c>
      <c r="B46" s="61">
        <f>B45/B40</f>
        <v>0.15284549700560501</v>
      </c>
      <c r="C46" s="61">
        <f t="shared" ref="C46:D46" si="14">C45/C40</f>
        <v>0.14472307973936213</v>
      </c>
      <c r="D46" s="61">
        <f t="shared" si="14"/>
        <v>0.16071909219932154</v>
      </c>
      <c r="E46" s="43"/>
      <c r="F46" s="43"/>
      <c r="G46" s="43"/>
      <c r="H46" s="43"/>
      <c r="I46" s="44"/>
    </row>
    <row r="47" spans="1:9" ht="15.75" thickBot="1" x14ac:dyDescent="0.3">
      <c r="A47" s="45"/>
      <c r="B47" s="7"/>
      <c r="C47" s="7"/>
      <c r="D47" s="7"/>
      <c r="E47" s="7"/>
      <c r="F47" s="7"/>
      <c r="G47" s="7"/>
      <c r="H47" s="7"/>
      <c r="I47" s="46"/>
    </row>
  </sheetData>
  <mergeCells count="3">
    <mergeCell ref="A2:I2"/>
    <mergeCell ref="A3:I3"/>
    <mergeCell ref="A22:I22"/>
  </mergeCells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zoomScale="85" zoomScaleNormal="85" workbookViewId="0">
      <pane ySplit="1" topLeftCell="A122" activePane="bottomLeft" state="frozen"/>
      <selection activeCell="B1" sqref="B1"/>
      <selection pane="bottomLeft" activeCell="O139" sqref="O139:Q139"/>
    </sheetView>
  </sheetViews>
  <sheetFormatPr defaultRowHeight="15" x14ac:dyDescent="0.25"/>
  <cols>
    <col min="1" max="1" width="23.140625" style="1" customWidth="1"/>
    <col min="2" max="2" width="18" style="1" bestFit="1" customWidth="1"/>
    <col min="3" max="3" width="14.28515625" style="8" bestFit="1" customWidth="1"/>
    <col min="4" max="4" width="14.140625" style="8" bestFit="1" customWidth="1"/>
    <col min="5" max="5" width="13.85546875" style="3" bestFit="1" customWidth="1"/>
    <col min="6" max="6" width="13.7109375" style="3" bestFit="1" customWidth="1"/>
    <col min="7" max="7" width="9" style="8" bestFit="1" customWidth="1"/>
    <col min="8" max="8" width="19.5703125" bestFit="1" customWidth="1"/>
    <col min="9" max="9" width="13.5703125" bestFit="1" customWidth="1"/>
    <col min="10" max="10" width="13.140625" bestFit="1" customWidth="1"/>
    <col min="11" max="11" width="16.140625" style="21" bestFit="1" customWidth="1"/>
    <col min="12" max="12" width="13.42578125" style="21" bestFit="1" customWidth="1"/>
    <col min="13" max="13" width="9.7109375" bestFit="1" customWidth="1"/>
    <col min="15" max="17" width="11.5703125" bestFit="1" customWidth="1"/>
  </cols>
  <sheetData>
    <row r="1" spans="1:12" s="30" customFormat="1" x14ac:dyDescent="0.25">
      <c r="A1" s="27" t="s">
        <v>0</v>
      </c>
      <c r="B1" s="27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96</v>
      </c>
      <c r="I1" s="28" t="s">
        <v>97</v>
      </c>
      <c r="J1" s="28" t="s">
        <v>98</v>
      </c>
      <c r="K1" s="29" t="s">
        <v>99</v>
      </c>
      <c r="L1" s="29" t="s">
        <v>100</v>
      </c>
    </row>
    <row r="2" spans="1:12" x14ac:dyDescent="0.25">
      <c r="A2" s="4" t="s">
        <v>14</v>
      </c>
    </row>
    <row r="3" spans="1:12" x14ac:dyDescent="0.25">
      <c r="A3" s="26" t="s">
        <v>17</v>
      </c>
      <c r="B3" s="1" t="s">
        <v>15</v>
      </c>
      <c r="C3" s="8">
        <v>154</v>
      </c>
      <c r="D3" s="8">
        <v>78</v>
      </c>
    </row>
    <row r="4" spans="1:12" x14ac:dyDescent="0.25">
      <c r="B4" s="1" t="s">
        <v>7</v>
      </c>
      <c r="C4" s="8">
        <v>20845.400000000001</v>
      </c>
      <c r="D4" s="8">
        <v>6712.98</v>
      </c>
      <c r="E4" s="3">
        <v>18196.84</v>
      </c>
      <c r="F4" s="3">
        <v>7719.86</v>
      </c>
      <c r="G4" s="8">
        <v>-2080.75</v>
      </c>
      <c r="H4" s="10">
        <f>SUM(C4+E4+G4)</f>
        <v>36961.490000000005</v>
      </c>
      <c r="I4" s="10">
        <f>SUM(D4+F4)</f>
        <v>14432.84</v>
      </c>
      <c r="J4" s="2">
        <f>SUM(H4:I4)</f>
        <v>51394.33</v>
      </c>
      <c r="K4" s="21">
        <f>J4*6%</f>
        <v>3083.6597999999999</v>
      </c>
      <c r="L4" s="21">
        <f>(H4*9%)+(I4*3%)</f>
        <v>3759.5193000000004</v>
      </c>
    </row>
    <row r="5" spans="1:12" x14ac:dyDescent="0.25">
      <c r="B5" s="1" t="s">
        <v>8</v>
      </c>
      <c r="C5" s="8">
        <v>15484.6</v>
      </c>
      <c r="D5" s="8">
        <v>5042.59</v>
      </c>
      <c r="E5" s="3">
        <v>6010.02</v>
      </c>
      <c r="F5" s="3">
        <v>2853.67</v>
      </c>
      <c r="G5" s="8">
        <v>-2080.75</v>
      </c>
    </row>
    <row r="6" spans="1:12" x14ac:dyDescent="0.25">
      <c r="B6" s="1" t="s">
        <v>9</v>
      </c>
      <c r="C6" s="8">
        <v>74.28</v>
      </c>
      <c r="D6" s="8">
        <v>75.12</v>
      </c>
      <c r="E6" s="3">
        <v>33.03</v>
      </c>
      <c r="F6" s="3">
        <v>36.97</v>
      </c>
    </row>
    <row r="7" spans="1:12" x14ac:dyDescent="0.25">
      <c r="B7" s="1" t="s">
        <v>10</v>
      </c>
      <c r="C7" s="8">
        <v>135.36000000000001</v>
      </c>
      <c r="D7" s="8">
        <v>86.06</v>
      </c>
      <c r="E7" s="3">
        <v>118.16</v>
      </c>
      <c r="F7" s="3">
        <v>98.97</v>
      </c>
    </row>
    <row r="8" spans="1:12" x14ac:dyDescent="0.25">
      <c r="B8" s="1" t="s">
        <v>11</v>
      </c>
      <c r="C8" s="8">
        <v>188.8</v>
      </c>
      <c r="D8" s="8">
        <v>64.13</v>
      </c>
    </row>
    <row r="9" spans="1:12" x14ac:dyDescent="0.25">
      <c r="B9" s="1" t="s">
        <v>12</v>
      </c>
      <c r="C9" s="8">
        <v>1.23</v>
      </c>
      <c r="D9" s="8">
        <v>0.82</v>
      </c>
    </row>
    <row r="10" spans="1:12" x14ac:dyDescent="0.25">
      <c r="B10" s="1" t="s">
        <v>13</v>
      </c>
      <c r="C10" s="8">
        <v>110.41</v>
      </c>
      <c r="D10" s="8">
        <v>104.68</v>
      </c>
    </row>
    <row r="11" spans="1:12" s="7" customFormat="1" ht="15.75" thickBot="1" x14ac:dyDescent="0.3">
      <c r="A11" s="5"/>
      <c r="B11" s="5" t="s">
        <v>16</v>
      </c>
      <c r="C11" s="9">
        <v>1561.25</v>
      </c>
      <c r="D11" s="9">
        <v>250</v>
      </c>
      <c r="E11" s="6">
        <v>0</v>
      </c>
      <c r="F11" s="6">
        <v>0</v>
      </c>
      <c r="G11" s="9"/>
      <c r="K11" s="22"/>
      <c r="L11" s="22"/>
    </row>
    <row r="12" spans="1:12" x14ac:dyDescent="0.25">
      <c r="A12" s="4" t="s">
        <v>18</v>
      </c>
    </row>
    <row r="13" spans="1:12" x14ac:dyDescent="0.25">
      <c r="A13" s="26" t="s">
        <v>20</v>
      </c>
      <c r="B13" s="1" t="s">
        <v>19</v>
      </c>
      <c r="C13" s="8">
        <v>295</v>
      </c>
      <c r="D13" s="8">
        <v>139</v>
      </c>
    </row>
    <row r="14" spans="1:12" x14ac:dyDescent="0.25">
      <c r="B14" s="1" t="s">
        <v>7</v>
      </c>
      <c r="C14" s="8">
        <v>46129.59</v>
      </c>
      <c r="D14" s="8">
        <v>15007.38</v>
      </c>
      <c r="E14" s="3">
        <v>39699.19</v>
      </c>
      <c r="F14" s="3">
        <v>24230.07</v>
      </c>
      <c r="G14" s="8">
        <v>-6645.23</v>
      </c>
      <c r="H14" s="10">
        <f>SUM(C14+E14+G14)</f>
        <v>79183.55</v>
      </c>
      <c r="I14" s="10">
        <f>SUM(D14+F14)</f>
        <v>39237.449999999997</v>
      </c>
      <c r="J14" s="2">
        <f>SUM(H14:I14)</f>
        <v>118421</v>
      </c>
      <c r="K14" s="21">
        <f>J14*8%</f>
        <v>9473.68</v>
      </c>
      <c r="L14" s="21">
        <f>(H14*9%)+(I14*3%)</f>
        <v>8303.643</v>
      </c>
    </row>
    <row r="15" spans="1:12" x14ac:dyDescent="0.25">
      <c r="B15" s="1" t="s">
        <v>8</v>
      </c>
      <c r="C15" s="8">
        <v>34859.589999999997</v>
      </c>
      <c r="D15" s="8">
        <v>10995.18</v>
      </c>
      <c r="E15" s="3">
        <v>14507.75</v>
      </c>
      <c r="F15" s="3">
        <v>8220.76</v>
      </c>
      <c r="G15" s="8">
        <v>-6645.23</v>
      </c>
    </row>
    <row r="16" spans="1:12" x14ac:dyDescent="0.25">
      <c r="B16" s="1" t="s">
        <v>9</v>
      </c>
      <c r="C16" s="8">
        <v>75.569999999999993</v>
      </c>
      <c r="D16" s="8">
        <v>73.27</v>
      </c>
      <c r="E16" s="3">
        <v>36.54</v>
      </c>
      <c r="F16" s="3">
        <v>33.93</v>
      </c>
    </row>
    <row r="17" spans="1:12" x14ac:dyDescent="0.25">
      <c r="B17" s="1" t="s">
        <v>10</v>
      </c>
      <c r="C17" s="8">
        <v>156.37</v>
      </c>
      <c r="D17" s="8">
        <v>107.97</v>
      </c>
      <c r="E17" s="3">
        <v>134.57</v>
      </c>
      <c r="F17" s="3">
        <v>174.32</v>
      </c>
    </row>
    <row r="18" spans="1:12" x14ac:dyDescent="0.25">
      <c r="B18" s="1" t="s">
        <v>11</v>
      </c>
      <c r="C18" s="8">
        <v>374.6</v>
      </c>
      <c r="D18" s="8">
        <v>143.5</v>
      </c>
    </row>
    <row r="19" spans="1:12" x14ac:dyDescent="0.25">
      <c r="B19" s="1" t="s">
        <v>12</v>
      </c>
      <c r="C19" s="8">
        <v>1.27</v>
      </c>
      <c r="D19" s="8">
        <v>1.03</v>
      </c>
    </row>
    <row r="20" spans="1:12" x14ac:dyDescent="0.25">
      <c r="B20" s="1" t="s">
        <v>13</v>
      </c>
      <c r="C20" s="8">
        <v>123.14</v>
      </c>
      <c r="D20" s="8">
        <v>104.58</v>
      </c>
    </row>
    <row r="21" spans="1:12" s="7" customFormat="1" ht="15.75" thickBot="1" x14ac:dyDescent="0.3">
      <c r="A21" s="5"/>
      <c r="B21" s="5" t="s">
        <v>16</v>
      </c>
      <c r="C21" s="9">
        <v>1288.75</v>
      </c>
      <c r="D21" s="9">
        <v>4756.43</v>
      </c>
      <c r="E21" s="6">
        <v>0</v>
      </c>
      <c r="F21" s="6">
        <v>0</v>
      </c>
      <c r="G21" s="9"/>
      <c r="K21" s="22"/>
      <c r="L21" s="22"/>
    </row>
    <row r="22" spans="1:12" x14ac:dyDescent="0.25">
      <c r="A22" s="4" t="s">
        <v>21</v>
      </c>
    </row>
    <row r="23" spans="1:12" x14ac:dyDescent="0.25">
      <c r="A23" s="26" t="s">
        <v>23</v>
      </c>
      <c r="B23" s="1" t="s">
        <v>22</v>
      </c>
      <c r="C23" s="8">
        <v>178</v>
      </c>
      <c r="D23" s="8">
        <v>100</v>
      </c>
    </row>
    <row r="24" spans="1:12" x14ac:dyDescent="0.25">
      <c r="B24" s="1" t="s">
        <v>7</v>
      </c>
      <c r="C24" s="8">
        <v>16630.099999999999</v>
      </c>
      <c r="D24" s="8">
        <v>5770.02</v>
      </c>
      <c r="E24" s="3">
        <v>12046.59</v>
      </c>
      <c r="F24" s="3">
        <v>10377.39</v>
      </c>
      <c r="G24" s="8">
        <v>-3725.68</v>
      </c>
      <c r="H24" s="10">
        <f>SUM(C24+E24+G24)</f>
        <v>24951.01</v>
      </c>
      <c r="I24" s="10">
        <f>SUM(D24+F24)</f>
        <v>16147.41</v>
      </c>
      <c r="J24" s="2">
        <f>SUM(H24:I24)</f>
        <v>41098.42</v>
      </c>
      <c r="K24" s="21">
        <f>J24*6%</f>
        <v>2465.9051999999997</v>
      </c>
      <c r="L24" s="21">
        <f>(H24*9%)+(I24*3%)</f>
        <v>2730.0131999999994</v>
      </c>
    </row>
    <row r="25" spans="1:12" x14ac:dyDescent="0.25">
      <c r="B25" s="1" t="s">
        <v>8</v>
      </c>
      <c r="C25" s="8">
        <v>9572.35</v>
      </c>
      <c r="D25" s="8">
        <v>4102.07</v>
      </c>
      <c r="E25" s="3">
        <v>3518.87</v>
      </c>
      <c r="F25" s="3">
        <v>3601.64</v>
      </c>
      <c r="G25" s="8">
        <v>-3725.68</v>
      </c>
    </row>
    <row r="26" spans="1:12" x14ac:dyDescent="0.25">
      <c r="B26" s="1" t="s">
        <v>9</v>
      </c>
      <c r="C26" s="8">
        <v>57.56</v>
      </c>
      <c r="D26" s="8">
        <v>71.09</v>
      </c>
      <c r="E26" s="3">
        <v>29.21</v>
      </c>
      <c r="F26" s="3">
        <v>34.71</v>
      </c>
    </row>
    <row r="27" spans="1:12" x14ac:dyDescent="0.25">
      <c r="B27" s="1" t="s">
        <v>10</v>
      </c>
      <c r="C27" s="8">
        <v>93.43</v>
      </c>
      <c r="D27" s="8">
        <v>57.7</v>
      </c>
      <c r="E27" s="3">
        <v>67.680000000000007</v>
      </c>
      <c r="F27" s="3">
        <v>103.77</v>
      </c>
    </row>
    <row r="28" spans="1:12" x14ac:dyDescent="0.25">
      <c r="B28" s="1" t="s">
        <v>11</v>
      </c>
      <c r="C28" s="8">
        <v>190.9</v>
      </c>
      <c r="D28" s="8">
        <v>74.099999999999994</v>
      </c>
    </row>
    <row r="29" spans="1:12" x14ac:dyDescent="0.25">
      <c r="B29" s="1" t="s">
        <v>12</v>
      </c>
      <c r="C29" s="8">
        <v>1.07</v>
      </c>
      <c r="D29" s="8">
        <v>0.74</v>
      </c>
    </row>
    <row r="30" spans="1:12" x14ac:dyDescent="0.25">
      <c r="B30" s="1" t="s">
        <v>13</v>
      </c>
      <c r="C30" s="8">
        <v>87.11</v>
      </c>
      <c r="D30" s="8">
        <v>77.87</v>
      </c>
    </row>
    <row r="31" spans="1:12" s="7" customFormat="1" ht="15.75" thickBot="1" x14ac:dyDescent="0.3">
      <c r="A31" s="5"/>
      <c r="B31" s="5" t="s">
        <v>16</v>
      </c>
      <c r="C31" s="9">
        <v>330</v>
      </c>
      <c r="D31" s="9">
        <v>395</v>
      </c>
      <c r="E31" s="6">
        <v>0</v>
      </c>
      <c r="F31" s="6">
        <v>0</v>
      </c>
      <c r="G31" s="9"/>
      <c r="K31" s="22"/>
      <c r="L31" s="22"/>
    </row>
    <row r="32" spans="1:12" x14ac:dyDescent="0.25">
      <c r="A32" s="4" t="s">
        <v>24</v>
      </c>
    </row>
    <row r="33" spans="1:12" x14ac:dyDescent="0.25">
      <c r="A33" s="26" t="s">
        <v>26</v>
      </c>
      <c r="B33" s="1" t="s">
        <v>25</v>
      </c>
      <c r="C33" s="8">
        <v>105</v>
      </c>
      <c r="D33" s="8">
        <v>42</v>
      </c>
    </row>
    <row r="34" spans="1:12" x14ac:dyDescent="0.25">
      <c r="B34" s="1" t="s">
        <v>7</v>
      </c>
      <c r="C34" s="8">
        <v>9667.34</v>
      </c>
      <c r="D34" s="8">
        <v>4810.95</v>
      </c>
      <c r="E34" s="3">
        <v>8368.61</v>
      </c>
      <c r="F34" s="3">
        <v>4019.77</v>
      </c>
      <c r="G34" s="8">
        <v>-1299.45</v>
      </c>
      <c r="H34" s="10">
        <f>SUM(C34+E34+G34)</f>
        <v>16736.5</v>
      </c>
      <c r="I34" s="10">
        <f>SUM(D34+F34)</f>
        <v>8830.7199999999993</v>
      </c>
      <c r="J34" s="2">
        <f>SUM(H34:I34)</f>
        <v>25567.22</v>
      </c>
      <c r="K34" s="21">
        <f>J34*6%</f>
        <v>1534.0332000000001</v>
      </c>
      <c r="L34" s="21">
        <f>(H34*9%)+(I34*3%)</f>
        <v>1771.2065999999998</v>
      </c>
    </row>
    <row r="35" spans="1:12" x14ac:dyDescent="0.25">
      <c r="B35" s="1" t="s">
        <v>8</v>
      </c>
      <c r="C35" s="8">
        <v>6769.87</v>
      </c>
      <c r="D35" s="8">
        <v>3317</v>
      </c>
      <c r="E35" s="3">
        <v>2714.07</v>
      </c>
      <c r="F35" s="3">
        <v>1505.08</v>
      </c>
      <c r="G35" s="8">
        <v>-1299.45</v>
      </c>
    </row>
    <row r="36" spans="1:12" x14ac:dyDescent="0.25">
      <c r="B36" s="1" t="s">
        <v>9</v>
      </c>
      <c r="C36" s="8">
        <v>70.03</v>
      </c>
      <c r="D36" s="8">
        <v>68.95</v>
      </c>
      <c r="E36" s="3">
        <v>32.43</v>
      </c>
      <c r="F36" s="3">
        <v>37.44</v>
      </c>
    </row>
    <row r="37" spans="1:12" x14ac:dyDescent="0.25">
      <c r="B37" s="1" t="s">
        <v>10</v>
      </c>
      <c r="C37" s="8">
        <v>92.07</v>
      </c>
      <c r="D37" s="8">
        <v>114.55</v>
      </c>
      <c r="E37" s="3">
        <v>79.7</v>
      </c>
      <c r="F37" s="3">
        <v>95.71</v>
      </c>
    </row>
    <row r="38" spans="1:12" x14ac:dyDescent="0.25">
      <c r="B38" s="1" t="s">
        <v>11</v>
      </c>
      <c r="C38" s="8">
        <v>119.26</v>
      </c>
      <c r="D38" s="8">
        <v>53.1</v>
      </c>
    </row>
    <row r="39" spans="1:12" x14ac:dyDescent="0.25">
      <c r="B39" s="1" t="s">
        <v>12</v>
      </c>
      <c r="C39" s="8">
        <v>1.1399999999999999</v>
      </c>
      <c r="D39" s="8">
        <v>1.26</v>
      </c>
    </row>
    <row r="40" spans="1:12" x14ac:dyDescent="0.25">
      <c r="B40" s="1" t="s">
        <v>13</v>
      </c>
      <c r="C40" s="8">
        <v>81.06</v>
      </c>
      <c r="D40" s="8">
        <v>90.6</v>
      </c>
    </row>
    <row r="41" spans="1:12" s="7" customFormat="1" ht="15.75" thickBot="1" x14ac:dyDescent="0.3">
      <c r="A41" s="5"/>
      <c r="B41" s="5" t="s">
        <v>16</v>
      </c>
      <c r="C41" s="9">
        <v>342.5</v>
      </c>
      <c r="D41" s="9">
        <v>2648.85</v>
      </c>
      <c r="E41" s="6">
        <v>0</v>
      </c>
      <c r="F41" s="6">
        <v>0</v>
      </c>
      <c r="G41" s="9"/>
      <c r="K41" s="22"/>
      <c r="L41" s="22"/>
    </row>
    <row r="42" spans="1:12" x14ac:dyDescent="0.25">
      <c r="A42" s="4" t="s">
        <v>27</v>
      </c>
    </row>
    <row r="43" spans="1:12" x14ac:dyDescent="0.25">
      <c r="A43" s="26" t="s">
        <v>29</v>
      </c>
      <c r="B43" s="1" t="s">
        <v>28</v>
      </c>
      <c r="C43" s="8">
        <v>156</v>
      </c>
      <c r="D43" s="8">
        <v>64</v>
      </c>
    </row>
    <row r="44" spans="1:12" x14ac:dyDescent="0.25">
      <c r="B44" s="1" t="s">
        <v>7</v>
      </c>
      <c r="C44" s="8">
        <v>10769.31</v>
      </c>
      <c r="D44" s="8">
        <v>4588.24</v>
      </c>
      <c r="E44" s="3">
        <v>16541.349999999999</v>
      </c>
      <c r="F44" s="3">
        <v>4263.3900000000003</v>
      </c>
      <c r="G44" s="8">
        <v>-2376.88</v>
      </c>
      <c r="H44" s="10">
        <f>SUM(C44+E44+G44)</f>
        <v>24933.779999999995</v>
      </c>
      <c r="I44" s="10">
        <f>SUM(D44+F44)</f>
        <v>8851.630000000001</v>
      </c>
      <c r="J44" s="2">
        <f>SUM(H44:I44)</f>
        <v>33785.409999999996</v>
      </c>
      <c r="K44" s="21">
        <f>J44*6%</f>
        <v>2027.1245999999996</v>
      </c>
      <c r="L44" s="21">
        <f>(H44*9%)+(I44*3%)</f>
        <v>2509.5890999999992</v>
      </c>
    </row>
    <row r="45" spans="1:12" x14ac:dyDescent="0.25">
      <c r="B45" s="1" t="s">
        <v>8</v>
      </c>
      <c r="C45" s="8">
        <v>6748.36</v>
      </c>
      <c r="D45" s="8">
        <v>3430.79</v>
      </c>
      <c r="E45" s="3">
        <v>4887.24</v>
      </c>
      <c r="F45" s="3">
        <v>1398.14</v>
      </c>
      <c r="G45" s="8">
        <v>-2376.88</v>
      </c>
    </row>
    <row r="46" spans="1:12" x14ac:dyDescent="0.25">
      <c r="B46" s="1" t="s">
        <v>9</v>
      </c>
      <c r="C46" s="8">
        <v>62.66</v>
      </c>
      <c r="D46" s="8">
        <v>74.77</v>
      </c>
      <c r="E46" s="3">
        <v>29.55</v>
      </c>
      <c r="F46" s="3">
        <v>32.79</v>
      </c>
    </row>
    <row r="47" spans="1:12" x14ac:dyDescent="0.25">
      <c r="B47" s="1" t="s">
        <v>10</v>
      </c>
      <c r="C47" s="8">
        <v>69.03</v>
      </c>
      <c r="D47" s="8">
        <v>71.69</v>
      </c>
      <c r="E47" s="3">
        <v>106.03</v>
      </c>
      <c r="F47" s="3">
        <v>66.62</v>
      </c>
    </row>
    <row r="48" spans="1:12" x14ac:dyDescent="0.25">
      <c r="B48" s="1" t="s">
        <v>11</v>
      </c>
      <c r="C48" s="8">
        <v>150.80000000000001</v>
      </c>
      <c r="D48" s="8">
        <v>47.7</v>
      </c>
    </row>
    <row r="49" spans="1:12" x14ac:dyDescent="0.25">
      <c r="B49" s="1" t="s">
        <v>12</v>
      </c>
      <c r="C49" s="8">
        <v>0.97</v>
      </c>
      <c r="D49" s="8">
        <v>0.75</v>
      </c>
    </row>
    <row r="50" spans="1:12" x14ac:dyDescent="0.25">
      <c r="B50" s="1" t="s">
        <v>13</v>
      </c>
      <c r="C50" s="8">
        <v>71.41</v>
      </c>
      <c r="D50" s="8">
        <v>96.19</v>
      </c>
    </row>
    <row r="51" spans="1:12" s="7" customFormat="1" ht="15.75" thickBot="1" x14ac:dyDescent="0.3">
      <c r="A51" s="5"/>
      <c r="B51" s="5" t="s">
        <v>16</v>
      </c>
      <c r="C51" s="9">
        <v>0</v>
      </c>
      <c r="D51" s="9">
        <v>400</v>
      </c>
      <c r="E51" s="6">
        <v>0</v>
      </c>
      <c r="F51" s="6">
        <v>0</v>
      </c>
      <c r="G51" s="9"/>
      <c r="K51" s="22"/>
      <c r="L51" s="22"/>
    </row>
    <row r="52" spans="1:12" x14ac:dyDescent="0.25">
      <c r="A52" s="4" t="s">
        <v>30</v>
      </c>
    </row>
    <row r="53" spans="1:12" x14ac:dyDescent="0.25">
      <c r="A53" s="26" t="s">
        <v>32</v>
      </c>
      <c r="B53" s="1" t="s">
        <v>31</v>
      </c>
      <c r="C53" s="8">
        <v>130</v>
      </c>
      <c r="D53" s="8">
        <v>187</v>
      </c>
    </row>
    <row r="54" spans="1:12" x14ac:dyDescent="0.25">
      <c r="B54" s="1" t="s">
        <v>7</v>
      </c>
      <c r="C54" s="8">
        <v>18058.88</v>
      </c>
      <c r="D54" s="8">
        <v>13392.98</v>
      </c>
      <c r="E54" s="3">
        <v>14410.38</v>
      </c>
      <c r="F54" s="3">
        <v>16761.669999999998</v>
      </c>
      <c r="G54" s="8">
        <v>-2259.11</v>
      </c>
      <c r="H54" s="10">
        <f>SUM(C54+E54+G54)</f>
        <v>30210.15</v>
      </c>
      <c r="I54" s="10">
        <f>SUM(D54+F54)</f>
        <v>30154.649999999998</v>
      </c>
      <c r="J54" s="2">
        <f>SUM(H54:I54)</f>
        <v>60364.800000000003</v>
      </c>
      <c r="K54" s="21">
        <f>J54*6%</f>
        <v>3621.8879999999999</v>
      </c>
      <c r="L54" s="21">
        <f>(H54*9%)+(I54*3%)</f>
        <v>3623.5529999999999</v>
      </c>
    </row>
    <row r="55" spans="1:12" x14ac:dyDescent="0.25">
      <c r="B55" s="1" t="s">
        <v>8</v>
      </c>
      <c r="C55" s="8">
        <v>11641.03</v>
      </c>
      <c r="D55" s="8">
        <v>10003.93</v>
      </c>
      <c r="E55" s="3">
        <v>5125.62</v>
      </c>
      <c r="F55" s="3">
        <v>6645</v>
      </c>
      <c r="G55" s="8">
        <v>-2259.11</v>
      </c>
    </row>
    <row r="56" spans="1:12" x14ac:dyDescent="0.25">
      <c r="B56" s="1" t="s">
        <v>9</v>
      </c>
      <c r="C56" s="8">
        <v>64.459999999999994</v>
      </c>
      <c r="D56" s="8">
        <v>74.7</v>
      </c>
      <c r="E56" s="3">
        <v>35.57</v>
      </c>
      <c r="F56" s="3">
        <v>39.64</v>
      </c>
    </row>
    <row r="57" spans="1:12" x14ac:dyDescent="0.25">
      <c r="B57" s="1" t="s">
        <v>10</v>
      </c>
      <c r="C57" s="8">
        <v>138.91</v>
      </c>
      <c r="D57" s="8">
        <v>71.62</v>
      </c>
      <c r="E57" s="3">
        <v>110.85</v>
      </c>
      <c r="F57" s="3">
        <v>89.63</v>
      </c>
    </row>
    <row r="58" spans="1:12" x14ac:dyDescent="0.25">
      <c r="B58" s="1" t="s">
        <v>11</v>
      </c>
      <c r="C58" s="8">
        <v>162.80000000000001</v>
      </c>
      <c r="D58" s="8">
        <v>129</v>
      </c>
    </row>
    <row r="59" spans="1:12" x14ac:dyDescent="0.25">
      <c r="B59" s="1" t="s">
        <v>12</v>
      </c>
      <c r="C59" s="8">
        <v>1.25</v>
      </c>
      <c r="D59" s="8">
        <v>0.69</v>
      </c>
    </row>
    <row r="60" spans="1:12" x14ac:dyDescent="0.25">
      <c r="B60" s="1" t="s">
        <v>13</v>
      </c>
      <c r="C60" s="8">
        <v>110.93</v>
      </c>
      <c r="D60" s="8">
        <v>103.82</v>
      </c>
    </row>
    <row r="61" spans="1:12" s="7" customFormat="1" ht="15.75" thickBot="1" x14ac:dyDescent="0.3">
      <c r="A61" s="5"/>
      <c r="B61" s="5" t="s">
        <v>16</v>
      </c>
      <c r="C61" s="9">
        <v>937.5</v>
      </c>
      <c r="D61" s="9">
        <v>699.97</v>
      </c>
      <c r="E61" s="6">
        <v>0</v>
      </c>
      <c r="F61" s="6">
        <v>0</v>
      </c>
      <c r="G61" s="9"/>
      <c r="K61" s="22"/>
      <c r="L61" s="22"/>
    </row>
    <row r="62" spans="1:12" x14ac:dyDescent="0.25">
      <c r="A62" s="4" t="s">
        <v>33</v>
      </c>
    </row>
    <row r="63" spans="1:12" x14ac:dyDescent="0.25">
      <c r="A63" s="26" t="s">
        <v>35</v>
      </c>
      <c r="B63" s="1" t="s">
        <v>34</v>
      </c>
      <c r="C63" s="8">
        <v>178</v>
      </c>
      <c r="D63" s="8">
        <v>90</v>
      </c>
    </row>
    <row r="64" spans="1:12" x14ac:dyDescent="0.25">
      <c r="B64" s="1" t="s">
        <v>7</v>
      </c>
      <c r="C64" s="8">
        <v>39226.29</v>
      </c>
      <c r="D64" s="8">
        <v>13360.3</v>
      </c>
      <c r="E64" s="3">
        <v>54608.75</v>
      </c>
      <c r="F64" s="3">
        <v>31829.11</v>
      </c>
      <c r="G64" s="8">
        <v>-5757.03</v>
      </c>
      <c r="H64" s="10">
        <f>SUM(C64+E64+G64)</f>
        <v>88078.010000000009</v>
      </c>
      <c r="I64" s="10">
        <f>SUM(D64+F64)</f>
        <v>45189.41</v>
      </c>
      <c r="J64" s="2">
        <f>SUM(H64:I64)</f>
        <v>133267.42000000001</v>
      </c>
      <c r="K64" s="21">
        <f>J64*8%</f>
        <v>10661.393600000001</v>
      </c>
      <c r="L64" s="21">
        <f>(H64*9%)+(I64*3%)</f>
        <v>9282.7031999999999</v>
      </c>
    </row>
    <row r="65" spans="1:12" x14ac:dyDescent="0.25">
      <c r="B65" s="1" t="s">
        <v>8</v>
      </c>
      <c r="C65" s="8">
        <v>28495.24</v>
      </c>
      <c r="D65" s="8">
        <v>9887.4</v>
      </c>
      <c r="E65" s="3">
        <v>16416.79</v>
      </c>
      <c r="F65" s="3">
        <v>12299.28</v>
      </c>
      <c r="G65" s="8">
        <v>-5757.03</v>
      </c>
    </row>
    <row r="66" spans="1:12" x14ac:dyDescent="0.25">
      <c r="B66" s="1" t="s">
        <v>9</v>
      </c>
      <c r="C66" s="8">
        <v>72.64</v>
      </c>
      <c r="D66" s="8">
        <v>74.010000000000005</v>
      </c>
      <c r="E66" s="3">
        <v>30.06</v>
      </c>
      <c r="F66" s="3">
        <v>38.64</v>
      </c>
    </row>
    <row r="67" spans="1:12" x14ac:dyDescent="0.25">
      <c r="B67" s="1" t="s">
        <v>10</v>
      </c>
      <c r="C67" s="8">
        <v>220.37</v>
      </c>
      <c r="D67" s="8">
        <v>148.44999999999999</v>
      </c>
      <c r="E67" s="3">
        <v>306.79000000000002</v>
      </c>
      <c r="F67" s="3">
        <v>353.66</v>
      </c>
    </row>
    <row r="68" spans="1:12" x14ac:dyDescent="0.25">
      <c r="B68" s="1" t="s">
        <v>11</v>
      </c>
      <c r="C68" s="8">
        <v>368.1</v>
      </c>
      <c r="D68" s="8">
        <v>126</v>
      </c>
    </row>
    <row r="69" spans="1:12" x14ac:dyDescent="0.25">
      <c r="B69" s="1" t="s">
        <v>12</v>
      </c>
      <c r="C69" s="8">
        <v>2.0699999999999998</v>
      </c>
      <c r="D69" s="8">
        <v>1.4</v>
      </c>
    </row>
    <row r="70" spans="1:12" x14ac:dyDescent="0.25">
      <c r="B70" s="1" t="s">
        <v>13</v>
      </c>
      <c r="C70" s="8">
        <v>106.56</v>
      </c>
      <c r="D70" s="8">
        <v>106.03</v>
      </c>
    </row>
    <row r="71" spans="1:12" s="7" customFormat="1" ht="15.75" thickBot="1" x14ac:dyDescent="0.3">
      <c r="A71" s="5"/>
      <c r="B71" s="5" t="s">
        <v>16</v>
      </c>
      <c r="C71" s="9">
        <v>3004.89</v>
      </c>
      <c r="D71" s="9">
        <v>1470</v>
      </c>
      <c r="E71" s="6">
        <v>0</v>
      </c>
      <c r="F71" s="6">
        <v>0</v>
      </c>
      <c r="G71" s="9"/>
      <c r="K71" s="22"/>
      <c r="L71" s="22"/>
    </row>
    <row r="72" spans="1:12" x14ac:dyDescent="0.25">
      <c r="A72" s="4" t="s">
        <v>36</v>
      </c>
    </row>
    <row r="73" spans="1:12" x14ac:dyDescent="0.25">
      <c r="A73" s="26" t="s">
        <v>38</v>
      </c>
      <c r="B73" s="1" t="s">
        <v>37</v>
      </c>
      <c r="C73" s="8">
        <v>179</v>
      </c>
      <c r="D73" s="8">
        <v>105</v>
      </c>
    </row>
    <row r="74" spans="1:12" x14ac:dyDescent="0.25">
      <c r="B74" s="1" t="s">
        <v>7</v>
      </c>
      <c r="C74" s="8">
        <v>20514.32</v>
      </c>
      <c r="D74" s="8">
        <v>11256.25</v>
      </c>
      <c r="E74" s="3">
        <v>20122.78</v>
      </c>
      <c r="F74" s="3">
        <v>26310.66</v>
      </c>
      <c r="G74" s="8">
        <v>-2144.7600000000002</v>
      </c>
      <c r="H74" s="10">
        <f>SUM(C74+E74+G74)</f>
        <v>38492.339999999997</v>
      </c>
      <c r="I74" s="10">
        <f>SUM(D74+F74)</f>
        <v>37566.910000000003</v>
      </c>
      <c r="J74" s="2">
        <f>SUM(H74:I74)</f>
        <v>76059.25</v>
      </c>
      <c r="K74" s="21">
        <f>J74*7%</f>
        <v>5324.1475000000009</v>
      </c>
      <c r="L74" s="21">
        <f>(H74*9%)+(I74*3%)</f>
        <v>4591.3178999999991</v>
      </c>
    </row>
    <row r="75" spans="1:12" x14ac:dyDescent="0.25">
      <c r="B75" s="1" t="s">
        <v>8</v>
      </c>
      <c r="C75" s="8">
        <v>14143.92</v>
      </c>
      <c r="D75" s="8">
        <v>8021.35</v>
      </c>
      <c r="E75" s="3">
        <v>5700.44</v>
      </c>
      <c r="F75" s="3">
        <v>10020.950000000001</v>
      </c>
      <c r="G75" s="8">
        <v>-2144.7600000000002</v>
      </c>
    </row>
    <row r="76" spans="1:12" x14ac:dyDescent="0.25">
      <c r="B76" s="1" t="s">
        <v>9</v>
      </c>
      <c r="C76" s="8">
        <v>68.95</v>
      </c>
      <c r="D76" s="8">
        <v>71.260000000000005</v>
      </c>
      <c r="E76" s="3">
        <v>28.33</v>
      </c>
      <c r="F76" s="3">
        <v>38.090000000000003</v>
      </c>
    </row>
    <row r="77" spans="1:12" x14ac:dyDescent="0.25">
      <c r="B77" s="1" t="s">
        <v>10</v>
      </c>
      <c r="C77" s="8">
        <v>114.61</v>
      </c>
      <c r="D77" s="8">
        <v>107.2</v>
      </c>
      <c r="E77" s="3">
        <v>112.42</v>
      </c>
      <c r="F77" s="3">
        <v>250.58</v>
      </c>
    </row>
    <row r="78" spans="1:12" x14ac:dyDescent="0.25">
      <c r="B78" s="1" t="s">
        <v>11</v>
      </c>
      <c r="C78" s="8">
        <v>219.8</v>
      </c>
      <c r="D78" s="8">
        <v>123.4</v>
      </c>
    </row>
    <row r="79" spans="1:12" x14ac:dyDescent="0.25">
      <c r="B79" s="1" t="s">
        <v>12</v>
      </c>
      <c r="C79" s="8">
        <v>1.23</v>
      </c>
      <c r="D79" s="8">
        <v>1.18</v>
      </c>
    </row>
    <row r="80" spans="1:12" x14ac:dyDescent="0.25">
      <c r="B80" s="1" t="s">
        <v>13</v>
      </c>
      <c r="C80" s="8">
        <v>93.33</v>
      </c>
      <c r="D80" s="8">
        <v>91.22</v>
      </c>
    </row>
    <row r="81" spans="1:12" s="7" customFormat="1" ht="15.75" thickBot="1" x14ac:dyDescent="0.3">
      <c r="A81" s="5"/>
      <c r="B81" s="5" t="s">
        <v>16</v>
      </c>
      <c r="C81" s="9">
        <v>477.2</v>
      </c>
      <c r="D81" s="9">
        <v>362.49</v>
      </c>
      <c r="E81" s="6">
        <v>0</v>
      </c>
      <c r="F81" s="6">
        <v>0</v>
      </c>
      <c r="G81" s="9"/>
      <c r="K81" s="22"/>
      <c r="L81" s="22"/>
    </row>
    <row r="82" spans="1:12" x14ac:dyDescent="0.25">
      <c r="A82" s="4" t="s">
        <v>41</v>
      </c>
    </row>
    <row r="83" spans="1:12" x14ac:dyDescent="0.25">
      <c r="A83" s="26" t="s">
        <v>43</v>
      </c>
      <c r="B83" s="1" t="s">
        <v>42</v>
      </c>
      <c r="C83" s="8">
        <v>145</v>
      </c>
      <c r="D83" s="8">
        <v>50</v>
      </c>
    </row>
    <row r="84" spans="1:12" x14ac:dyDescent="0.25">
      <c r="B84" s="1" t="s">
        <v>7</v>
      </c>
      <c r="C84" s="8">
        <v>18992.36</v>
      </c>
      <c r="D84" s="8">
        <v>4113.71</v>
      </c>
      <c r="E84" s="3">
        <v>19600.939999999999</v>
      </c>
      <c r="F84" s="3">
        <v>9056.8700000000008</v>
      </c>
      <c r="G84" s="8">
        <v>-3051.12</v>
      </c>
      <c r="H84" s="10">
        <f>SUM(C84+E84+G84)</f>
        <v>35542.18</v>
      </c>
      <c r="I84" s="10">
        <f>SUM(D84+F84)</f>
        <v>13170.580000000002</v>
      </c>
      <c r="J84" s="2">
        <f>SUM(H84:I84)</f>
        <v>48712.76</v>
      </c>
      <c r="K84" s="21">
        <f>J84*6%</f>
        <v>2922.7656000000002</v>
      </c>
      <c r="L84" s="21">
        <f>(H84*9%)+(I84*3%)</f>
        <v>3593.9135999999999</v>
      </c>
    </row>
    <row r="85" spans="1:12" x14ac:dyDescent="0.25">
      <c r="B85" s="1" t="s">
        <v>8</v>
      </c>
      <c r="C85" s="8">
        <v>13268.61</v>
      </c>
      <c r="D85" s="8">
        <v>2996.81</v>
      </c>
      <c r="E85" s="3">
        <v>5806.98</v>
      </c>
      <c r="F85" s="3">
        <v>3611.55</v>
      </c>
      <c r="G85" s="8">
        <v>-3051.12</v>
      </c>
    </row>
    <row r="86" spans="1:12" x14ac:dyDescent="0.25">
      <c r="B86" s="1" t="s">
        <v>9</v>
      </c>
      <c r="C86" s="8">
        <v>69.86</v>
      </c>
      <c r="D86" s="8">
        <v>72.849999999999994</v>
      </c>
      <c r="E86" s="3">
        <v>29.63</v>
      </c>
      <c r="F86" s="3">
        <v>39.880000000000003</v>
      </c>
    </row>
    <row r="87" spans="1:12" x14ac:dyDescent="0.25">
      <c r="B87" s="1" t="s">
        <v>10</v>
      </c>
      <c r="C87" s="8">
        <v>130.97999999999999</v>
      </c>
      <c r="D87" s="8">
        <v>82.27</v>
      </c>
      <c r="E87" s="3">
        <v>135.18</v>
      </c>
      <c r="F87" s="3">
        <v>181.14</v>
      </c>
    </row>
    <row r="88" spans="1:12" x14ac:dyDescent="0.25">
      <c r="B88" s="1" t="s">
        <v>11</v>
      </c>
      <c r="C88" s="8">
        <v>201.2</v>
      </c>
      <c r="D88" s="8">
        <v>43.4</v>
      </c>
    </row>
    <row r="89" spans="1:12" x14ac:dyDescent="0.25">
      <c r="B89" s="1" t="s">
        <v>12</v>
      </c>
      <c r="C89" s="8">
        <v>1.39</v>
      </c>
      <c r="D89" s="8">
        <v>0.87</v>
      </c>
    </row>
    <row r="90" spans="1:12" x14ac:dyDescent="0.25">
      <c r="B90" s="1" t="s">
        <v>13</v>
      </c>
      <c r="C90" s="8">
        <v>94.4</v>
      </c>
      <c r="D90" s="8">
        <v>94.79</v>
      </c>
    </row>
    <row r="91" spans="1:12" s="7" customFormat="1" ht="15.75" thickBot="1" x14ac:dyDescent="0.3">
      <c r="A91" s="5"/>
      <c r="B91" s="5" t="s">
        <v>16</v>
      </c>
      <c r="C91" s="9">
        <v>70</v>
      </c>
      <c r="D91" s="9">
        <v>175</v>
      </c>
      <c r="E91" s="6">
        <v>0</v>
      </c>
      <c r="F91" s="6">
        <v>0</v>
      </c>
      <c r="G91" s="9"/>
      <c r="K91" s="22"/>
      <c r="L91" s="22"/>
    </row>
    <row r="92" spans="1:12" x14ac:dyDescent="0.25">
      <c r="A92" s="4" t="s">
        <v>44</v>
      </c>
    </row>
    <row r="93" spans="1:12" x14ac:dyDescent="0.25">
      <c r="A93" s="26" t="s">
        <v>46</v>
      </c>
      <c r="B93" s="1" t="s">
        <v>45</v>
      </c>
      <c r="C93" s="8">
        <v>324</v>
      </c>
      <c r="D93" s="8">
        <v>161</v>
      </c>
    </row>
    <row r="94" spans="1:12" x14ac:dyDescent="0.25">
      <c r="B94" s="1" t="s">
        <v>7</v>
      </c>
      <c r="C94" s="8">
        <v>48418.41</v>
      </c>
      <c r="D94" s="8">
        <v>20617.59</v>
      </c>
      <c r="E94" s="3">
        <v>42555.46</v>
      </c>
      <c r="F94" s="3">
        <v>36978.949999999997</v>
      </c>
      <c r="G94" s="8">
        <v>-6331.09</v>
      </c>
      <c r="H94" s="10">
        <f>SUM(C94+E94+G94)</f>
        <v>84642.78</v>
      </c>
      <c r="I94" s="10">
        <f>SUM(D94+F94)</f>
        <v>57596.539999999994</v>
      </c>
      <c r="J94" s="2">
        <f>SUM(H94:I94)</f>
        <v>142239.32</v>
      </c>
      <c r="K94" s="21">
        <f>J94*8%</f>
        <v>11379.145600000002</v>
      </c>
      <c r="L94" s="21">
        <f>(H94*9%)+(I94*3%)</f>
        <v>9345.7464</v>
      </c>
    </row>
    <row r="95" spans="1:12" x14ac:dyDescent="0.25">
      <c r="B95" s="1" t="s">
        <v>8</v>
      </c>
      <c r="C95" s="8">
        <v>34687.71</v>
      </c>
      <c r="D95" s="8">
        <v>15015.39</v>
      </c>
      <c r="E95" s="3">
        <v>11891.28</v>
      </c>
      <c r="F95" s="3">
        <v>14869.42</v>
      </c>
      <c r="G95" s="8">
        <v>-6331.09</v>
      </c>
    </row>
    <row r="96" spans="1:12" x14ac:dyDescent="0.25">
      <c r="B96" s="1" t="s">
        <v>9</v>
      </c>
      <c r="C96" s="8">
        <v>71.64</v>
      </c>
      <c r="D96" s="8">
        <v>72.83</v>
      </c>
      <c r="E96" s="3">
        <v>27.94</v>
      </c>
      <c r="F96" s="3">
        <v>40.21</v>
      </c>
    </row>
    <row r="97" spans="1:12" x14ac:dyDescent="0.25">
      <c r="B97" s="1" t="s">
        <v>10</v>
      </c>
      <c r="C97" s="8">
        <v>149.44</v>
      </c>
      <c r="D97" s="8">
        <v>128.06</v>
      </c>
      <c r="E97" s="3">
        <v>131.34</v>
      </c>
      <c r="F97" s="3">
        <v>229.68</v>
      </c>
    </row>
    <row r="98" spans="1:12" x14ac:dyDescent="0.25">
      <c r="B98" s="1" t="s">
        <v>11</v>
      </c>
      <c r="C98" s="8">
        <v>511.5</v>
      </c>
      <c r="D98" s="8">
        <v>200.9</v>
      </c>
    </row>
    <row r="99" spans="1:12" x14ac:dyDescent="0.25">
      <c r="B99" s="1" t="s">
        <v>12</v>
      </c>
      <c r="C99" s="8">
        <v>1.58</v>
      </c>
      <c r="D99" s="8">
        <v>1.25</v>
      </c>
    </row>
    <row r="100" spans="1:12" x14ac:dyDescent="0.25">
      <c r="B100" s="1" t="s">
        <v>13</v>
      </c>
      <c r="C100" s="8">
        <v>94.66</v>
      </c>
      <c r="D100" s="8">
        <v>102.63</v>
      </c>
    </row>
    <row r="101" spans="1:12" s="7" customFormat="1" ht="15.75" thickBot="1" x14ac:dyDescent="0.3">
      <c r="A101" s="5"/>
      <c r="B101" s="5" t="s">
        <v>16</v>
      </c>
      <c r="C101" s="9">
        <v>935</v>
      </c>
      <c r="D101" s="9">
        <v>900</v>
      </c>
      <c r="E101" s="6">
        <v>0</v>
      </c>
      <c r="F101" s="6">
        <v>0</v>
      </c>
      <c r="G101" s="9"/>
      <c r="K101" s="22"/>
      <c r="L101" s="22"/>
    </row>
    <row r="102" spans="1:12" x14ac:dyDescent="0.25">
      <c r="A102" s="4" t="s">
        <v>49</v>
      </c>
    </row>
    <row r="103" spans="1:12" x14ac:dyDescent="0.25">
      <c r="A103" s="26" t="s">
        <v>51</v>
      </c>
      <c r="B103" s="1" t="s">
        <v>50</v>
      </c>
      <c r="C103" s="8">
        <v>195</v>
      </c>
      <c r="D103" s="8">
        <v>118</v>
      </c>
    </row>
    <row r="104" spans="1:12" x14ac:dyDescent="0.25">
      <c r="B104" s="1" t="s">
        <v>7</v>
      </c>
      <c r="C104" s="8">
        <v>26986.5</v>
      </c>
      <c r="D104" s="8">
        <v>10651.18</v>
      </c>
      <c r="E104" s="3">
        <v>22358.38</v>
      </c>
      <c r="F104" s="3">
        <v>23898.86</v>
      </c>
      <c r="G104" s="8">
        <v>-4340.53</v>
      </c>
      <c r="H104" s="10">
        <f>SUM(C104+E104+G104)</f>
        <v>45004.350000000006</v>
      </c>
      <c r="I104" s="10">
        <f>SUM(D104+F104)</f>
        <v>34550.04</v>
      </c>
      <c r="J104" s="2">
        <f>SUM(H104:I104)</f>
        <v>79554.390000000014</v>
      </c>
      <c r="K104" s="21">
        <f>J104*8%</f>
        <v>6364.351200000001</v>
      </c>
      <c r="L104" s="21">
        <f>(H104*9%)+(I104*3%)</f>
        <v>5086.8927000000003</v>
      </c>
    </row>
    <row r="105" spans="1:12" x14ac:dyDescent="0.25">
      <c r="B105" s="1" t="s">
        <v>8</v>
      </c>
      <c r="C105" s="8">
        <v>17315.599999999999</v>
      </c>
      <c r="D105" s="8">
        <v>7711.57</v>
      </c>
      <c r="E105" s="3">
        <v>6950.73</v>
      </c>
      <c r="F105" s="3">
        <v>9144.7800000000007</v>
      </c>
      <c r="G105" s="8">
        <v>-4340.53</v>
      </c>
    </row>
    <row r="106" spans="1:12" x14ac:dyDescent="0.25">
      <c r="B106" s="1" t="s">
        <v>9</v>
      </c>
      <c r="C106" s="8">
        <v>64.16</v>
      </c>
      <c r="D106" s="8">
        <v>72.400000000000006</v>
      </c>
      <c r="E106" s="3">
        <v>31.09</v>
      </c>
      <c r="F106" s="3">
        <v>38.26</v>
      </c>
    </row>
    <row r="107" spans="1:12" x14ac:dyDescent="0.25">
      <c r="B107" s="1" t="s">
        <v>10</v>
      </c>
      <c r="C107" s="8">
        <v>138.38999999999999</v>
      </c>
      <c r="D107" s="8">
        <v>90.26</v>
      </c>
      <c r="E107" s="3">
        <v>114.66</v>
      </c>
      <c r="F107" s="3">
        <v>202.53</v>
      </c>
    </row>
    <row r="108" spans="1:12" x14ac:dyDescent="0.25">
      <c r="B108" s="1" t="s">
        <v>11</v>
      </c>
      <c r="C108" s="8">
        <v>285.60000000000002</v>
      </c>
      <c r="D108" s="8">
        <v>115.83</v>
      </c>
    </row>
    <row r="109" spans="1:12" x14ac:dyDescent="0.25">
      <c r="B109" s="1" t="s">
        <v>12</v>
      </c>
      <c r="C109" s="8">
        <v>1.46</v>
      </c>
      <c r="D109" s="8">
        <v>0.98</v>
      </c>
    </row>
    <row r="110" spans="1:12" x14ac:dyDescent="0.25">
      <c r="B110" s="1" t="s">
        <v>13</v>
      </c>
      <c r="C110" s="8">
        <v>94.49</v>
      </c>
      <c r="D110" s="8">
        <v>91.96</v>
      </c>
    </row>
    <row r="111" spans="1:12" s="7" customFormat="1" ht="15.75" thickBot="1" x14ac:dyDescent="0.3">
      <c r="A111" s="5"/>
      <c r="B111" s="5" t="s">
        <v>16</v>
      </c>
      <c r="C111" s="9">
        <v>1321.19</v>
      </c>
      <c r="D111" s="9">
        <v>1641.4</v>
      </c>
      <c r="E111" s="6">
        <v>0</v>
      </c>
      <c r="F111" s="6">
        <v>150.02000000000001</v>
      </c>
      <c r="G111" s="9"/>
      <c r="K111" s="22"/>
      <c r="L111" s="22"/>
    </row>
    <row r="112" spans="1:12" x14ac:dyDescent="0.25">
      <c r="A112" s="4" t="s">
        <v>52</v>
      </c>
    </row>
    <row r="113" spans="1:12" x14ac:dyDescent="0.25">
      <c r="A113" s="26" t="s">
        <v>54</v>
      </c>
      <c r="B113" s="1" t="s">
        <v>53</v>
      </c>
      <c r="C113" s="8">
        <v>174</v>
      </c>
      <c r="D113" s="8">
        <v>81</v>
      </c>
    </row>
    <row r="114" spans="1:12" x14ac:dyDescent="0.25">
      <c r="B114" s="1" t="s">
        <v>7</v>
      </c>
      <c r="C114" s="8">
        <v>19003.12</v>
      </c>
      <c r="D114" s="8">
        <v>9076.99</v>
      </c>
      <c r="E114" s="3">
        <v>19975.13</v>
      </c>
      <c r="F114" s="3">
        <v>12742.99</v>
      </c>
      <c r="G114" s="8">
        <v>-3973.68</v>
      </c>
      <c r="H114" s="10">
        <f>SUM(C114+E114+G114)</f>
        <v>35004.57</v>
      </c>
      <c r="I114" s="10">
        <f>SUM(D114+F114)</f>
        <v>21819.98</v>
      </c>
      <c r="J114" s="2">
        <f>SUM(H114:I114)</f>
        <v>56824.55</v>
      </c>
      <c r="K114" s="21">
        <f>J114*6%</f>
        <v>3409.473</v>
      </c>
      <c r="L114" s="21">
        <f>(H114*9%)+(I114*3%)</f>
        <v>3805.0106999999998</v>
      </c>
    </row>
    <row r="115" spans="1:12" x14ac:dyDescent="0.25">
      <c r="B115" s="1" t="s">
        <v>8</v>
      </c>
      <c r="C115" s="8">
        <v>12915.62</v>
      </c>
      <c r="D115" s="8">
        <v>6639.74</v>
      </c>
      <c r="E115" s="3">
        <v>5932.36</v>
      </c>
      <c r="F115" s="3">
        <v>4921.17</v>
      </c>
      <c r="G115" s="8">
        <v>-3973.68</v>
      </c>
    </row>
    <row r="116" spans="1:12" x14ac:dyDescent="0.25">
      <c r="B116" s="1" t="s">
        <v>9</v>
      </c>
      <c r="C116" s="8">
        <v>67.97</v>
      </c>
      <c r="D116" s="8">
        <v>73.150000000000006</v>
      </c>
      <c r="E116" s="3">
        <v>29.7</v>
      </c>
      <c r="F116" s="3">
        <v>38.619999999999997</v>
      </c>
    </row>
    <row r="117" spans="1:12" x14ac:dyDescent="0.25">
      <c r="B117" s="1" t="s">
        <v>10</v>
      </c>
      <c r="C117" s="8">
        <v>109.21</v>
      </c>
      <c r="D117" s="8">
        <v>112.06</v>
      </c>
      <c r="E117" s="3">
        <v>114.8</v>
      </c>
      <c r="F117" s="3">
        <v>157.32</v>
      </c>
    </row>
    <row r="118" spans="1:12" x14ac:dyDescent="0.25">
      <c r="B118" s="1" t="s">
        <v>11</v>
      </c>
      <c r="C118" s="8">
        <v>212.9</v>
      </c>
      <c r="D118" s="8">
        <v>92.5</v>
      </c>
    </row>
    <row r="119" spans="1:12" x14ac:dyDescent="0.25">
      <c r="B119" s="1" t="s">
        <v>12</v>
      </c>
      <c r="C119" s="8">
        <v>1.22</v>
      </c>
      <c r="D119" s="8">
        <v>1.1399999999999999</v>
      </c>
    </row>
    <row r="120" spans="1:12" x14ac:dyDescent="0.25">
      <c r="B120" s="1" t="s">
        <v>13</v>
      </c>
      <c r="C120" s="8">
        <v>89.26</v>
      </c>
      <c r="D120" s="8">
        <v>98.13</v>
      </c>
    </row>
    <row r="121" spans="1:12" s="7" customFormat="1" ht="15.75" thickBot="1" x14ac:dyDescent="0.3">
      <c r="A121" s="5"/>
      <c r="B121" s="5" t="s">
        <v>16</v>
      </c>
      <c r="C121" s="9">
        <v>1509.95</v>
      </c>
      <c r="D121" s="9">
        <v>7093.76</v>
      </c>
      <c r="E121" s="6">
        <v>0</v>
      </c>
      <c r="F121" s="6">
        <v>0</v>
      </c>
      <c r="G121" s="9"/>
      <c r="K121" s="22"/>
      <c r="L121" s="22"/>
    </row>
    <row r="122" spans="1:12" x14ac:dyDescent="0.25">
      <c r="A122" s="4" t="s">
        <v>55</v>
      </c>
    </row>
    <row r="123" spans="1:12" x14ac:dyDescent="0.25">
      <c r="A123" s="26" t="s">
        <v>57</v>
      </c>
      <c r="B123" s="1" t="s">
        <v>56</v>
      </c>
      <c r="C123" s="8">
        <v>21</v>
      </c>
      <c r="D123" s="8">
        <v>7</v>
      </c>
    </row>
    <row r="124" spans="1:12" x14ac:dyDescent="0.25">
      <c r="B124" s="1" t="s">
        <v>7</v>
      </c>
      <c r="C124" s="8">
        <v>4320.49</v>
      </c>
      <c r="D124" s="8">
        <v>236.7</v>
      </c>
      <c r="E124" s="3">
        <v>2905.94</v>
      </c>
      <c r="F124" s="3">
        <v>463.64</v>
      </c>
      <c r="G124" s="8">
        <v>-505.78</v>
      </c>
      <c r="H124" s="10">
        <f>SUM(C124+E124+G124)</f>
        <v>6720.6500000000005</v>
      </c>
      <c r="I124" s="10">
        <f>SUM(D124+F124)</f>
        <v>700.33999999999992</v>
      </c>
      <c r="J124" s="2">
        <f>SUM(H124:I124)</f>
        <v>7420.9900000000007</v>
      </c>
      <c r="K124" s="21">
        <f>J124*6%</f>
        <v>445.25940000000003</v>
      </c>
      <c r="L124" s="21">
        <f>(H124*9%)+(I124*3%)</f>
        <v>625.86869999999999</v>
      </c>
    </row>
    <row r="125" spans="1:12" x14ac:dyDescent="0.25">
      <c r="B125" s="1" t="s">
        <v>8</v>
      </c>
      <c r="C125" s="8">
        <v>3054.99</v>
      </c>
      <c r="D125" s="8">
        <v>153.69999999999999</v>
      </c>
      <c r="E125" s="3">
        <v>943.48</v>
      </c>
      <c r="F125" s="3">
        <v>185.99</v>
      </c>
      <c r="G125" s="8">
        <v>-505.78</v>
      </c>
    </row>
    <row r="126" spans="1:12" x14ac:dyDescent="0.25">
      <c r="B126" s="1" t="s">
        <v>9</v>
      </c>
      <c r="C126" s="8">
        <v>70.709999999999994</v>
      </c>
      <c r="D126" s="8">
        <v>64.930000000000007</v>
      </c>
      <c r="E126" s="3">
        <v>32.47</v>
      </c>
      <c r="F126" s="3">
        <v>40.119999999999997</v>
      </c>
    </row>
    <row r="127" spans="1:12" x14ac:dyDescent="0.25">
      <c r="B127" s="1" t="s">
        <v>10</v>
      </c>
      <c r="C127" s="8">
        <v>205.74</v>
      </c>
      <c r="D127" s="8">
        <v>33.81</v>
      </c>
      <c r="E127" s="3">
        <v>138.38</v>
      </c>
      <c r="F127" s="3">
        <v>66.23</v>
      </c>
    </row>
    <row r="128" spans="1:12" x14ac:dyDescent="0.25">
      <c r="B128" s="1" t="s">
        <v>11</v>
      </c>
      <c r="C128" s="8">
        <v>43.53</v>
      </c>
      <c r="D128" s="8">
        <v>3.4</v>
      </c>
    </row>
    <row r="129" spans="2:14" x14ac:dyDescent="0.25">
      <c r="B129" s="1" t="s">
        <v>12</v>
      </c>
      <c r="C129" s="8">
        <v>2.0699999999999998</v>
      </c>
      <c r="D129" s="8">
        <v>0.49</v>
      </c>
    </row>
    <row r="130" spans="2:14" x14ac:dyDescent="0.25">
      <c r="B130" s="1" t="s">
        <v>13</v>
      </c>
      <c r="C130" s="8">
        <v>99.25</v>
      </c>
      <c r="D130" s="8">
        <v>69.62</v>
      </c>
    </row>
    <row r="131" spans="2:14" x14ac:dyDescent="0.25">
      <c r="K131" s="21">
        <f>SUM(K3:K130)</f>
        <v>62712.826699999998</v>
      </c>
      <c r="L131" s="21">
        <f>SUM(L3:L130)</f>
        <v>59028.977399999996</v>
      </c>
      <c r="M131" s="24">
        <f>K131-L131</f>
        <v>3683.8493000000017</v>
      </c>
      <c r="N131" t="s">
        <v>88</v>
      </c>
    </row>
    <row r="132" spans="2:14" x14ac:dyDescent="0.25">
      <c r="H132" t="s">
        <v>85</v>
      </c>
      <c r="K132" s="21">
        <v>168169</v>
      </c>
      <c r="L132" s="21">
        <f>K132-K131+L131</f>
        <v>164485.1507</v>
      </c>
      <c r="M132" s="24"/>
    </row>
    <row r="133" spans="2:14" x14ac:dyDescent="0.25">
      <c r="H133" t="s">
        <v>86</v>
      </c>
      <c r="K133" s="21">
        <v>441483</v>
      </c>
      <c r="L133" s="21">
        <v>504717.66</v>
      </c>
      <c r="M133" t="s">
        <v>124</v>
      </c>
    </row>
    <row r="134" spans="2:14" x14ac:dyDescent="0.25">
      <c r="H134" t="s">
        <v>87</v>
      </c>
      <c r="K134" s="23">
        <f>K132/K133</f>
        <v>0.38091840455917897</v>
      </c>
      <c r="L134" s="23">
        <f>L132/L133</f>
        <v>0.32589537425736204</v>
      </c>
      <c r="M134" s="38">
        <f>K134-L134</f>
        <v>5.5023030301816933E-2</v>
      </c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"/>
  <sheetViews>
    <sheetView topLeftCell="A115" zoomScale="85" zoomScaleNormal="85" workbookViewId="0">
      <selection activeCell="P143" sqref="P143:R143"/>
    </sheetView>
  </sheetViews>
  <sheetFormatPr defaultRowHeight="15" x14ac:dyDescent="0.25"/>
  <cols>
    <col min="1" max="1" width="20.7109375" customWidth="1"/>
    <col min="2" max="2" width="18.42578125" bestFit="1" customWidth="1"/>
    <col min="3" max="3" width="14.42578125" bestFit="1" customWidth="1"/>
    <col min="4" max="5" width="14.140625" bestFit="1" customWidth="1"/>
    <col min="6" max="6" width="13.85546875" bestFit="1" customWidth="1"/>
    <col min="7" max="7" width="9.28515625" bestFit="1" customWidth="1"/>
    <col min="8" max="8" width="19.85546875" bestFit="1" customWidth="1"/>
    <col min="9" max="9" width="13.5703125" bestFit="1" customWidth="1"/>
    <col min="10" max="10" width="13.140625" bestFit="1" customWidth="1"/>
    <col min="11" max="11" width="16.42578125" style="21" bestFit="1" customWidth="1"/>
    <col min="12" max="12" width="13.5703125" style="21" bestFit="1" customWidth="1"/>
    <col min="13" max="13" width="9.7109375" bestFit="1" customWidth="1"/>
    <col min="17" max="17" width="11.5703125" bestFit="1" customWidth="1"/>
  </cols>
  <sheetData>
    <row r="1" spans="1:12" s="30" customFormat="1" x14ac:dyDescent="0.25">
      <c r="A1" s="27" t="s">
        <v>0</v>
      </c>
      <c r="B1" s="27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96</v>
      </c>
      <c r="I1" s="28" t="s">
        <v>97</v>
      </c>
      <c r="J1" s="28" t="s">
        <v>98</v>
      </c>
      <c r="K1" s="29" t="s">
        <v>99</v>
      </c>
      <c r="L1" s="29" t="s">
        <v>100</v>
      </c>
    </row>
    <row r="2" spans="1:12" x14ac:dyDescent="0.25">
      <c r="A2" s="12" t="s">
        <v>14</v>
      </c>
      <c r="B2" s="11"/>
      <c r="C2" s="11"/>
      <c r="D2" s="11"/>
      <c r="E2" s="11"/>
      <c r="F2" s="11"/>
      <c r="G2" s="11"/>
      <c r="H2" s="11"/>
      <c r="I2" s="11"/>
      <c r="J2" s="11"/>
    </row>
    <row r="3" spans="1:12" x14ac:dyDescent="0.25">
      <c r="A3" s="26" t="s">
        <v>17</v>
      </c>
      <c r="B3" s="12" t="s">
        <v>58</v>
      </c>
      <c r="C3" s="13">
        <v>196</v>
      </c>
      <c r="D3" s="13">
        <v>106</v>
      </c>
      <c r="E3" s="11"/>
      <c r="F3" s="11"/>
      <c r="G3" s="11"/>
      <c r="H3" s="11"/>
      <c r="I3" s="11"/>
      <c r="J3" s="11"/>
    </row>
    <row r="4" spans="1:12" x14ac:dyDescent="0.25">
      <c r="A4" s="11"/>
      <c r="B4" s="12" t="s">
        <v>7</v>
      </c>
      <c r="C4" s="13">
        <v>18421.12</v>
      </c>
      <c r="D4" s="13">
        <v>10236.34</v>
      </c>
      <c r="E4" s="13">
        <v>19510.990000000002</v>
      </c>
      <c r="F4" s="13">
        <v>17095.41</v>
      </c>
      <c r="G4" s="13">
        <v>-2343.91</v>
      </c>
      <c r="H4" s="13">
        <v>35588.199999999997</v>
      </c>
      <c r="I4" s="13">
        <v>27331.75</v>
      </c>
      <c r="J4" s="13">
        <v>62919.95</v>
      </c>
      <c r="K4" s="21">
        <v>3775.1969999999997</v>
      </c>
      <c r="L4" s="21">
        <v>4022.8904999999995</v>
      </c>
    </row>
    <row r="5" spans="1:12" x14ac:dyDescent="0.25">
      <c r="A5" s="11"/>
      <c r="B5" s="12" t="s">
        <v>8</v>
      </c>
      <c r="C5" s="13">
        <v>13022.92</v>
      </c>
      <c r="D5" s="13">
        <v>7506.89</v>
      </c>
      <c r="E5" s="13">
        <v>6446.84</v>
      </c>
      <c r="F5" s="13">
        <v>6629.72</v>
      </c>
      <c r="G5" s="13">
        <v>-2343.91</v>
      </c>
      <c r="H5" s="11"/>
      <c r="I5" s="11"/>
      <c r="J5" s="13">
        <v>31262.46</v>
      </c>
    </row>
    <row r="6" spans="1:12" x14ac:dyDescent="0.25">
      <c r="A6" s="11"/>
      <c r="B6" s="12" t="s">
        <v>9</v>
      </c>
      <c r="C6" s="13">
        <v>70.7</v>
      </c>
      <c r="D6" s="13">
        <v>73.34</v>
      </c>
      <c r="E6" s="13">
        <v>33.04</v>
      </c>
      <c r="F6" s="13">
        <v>38.78</v>
      </c>
      <c r="G6" s="11"/>
      <c r="H6" s="11"/>
      <c r="I6" s="11"/>
      <c r="J6" s="13">
        <v>49.68</v>
      </c>
    </row>
    <row r="7" spans="1:12" x14ac:dyDescent="0.25">
      <c r="A7" s="11"/>
      <c r="B7" s="12" t="s">
        <v>10</v>
      </c>
      <c r="C7" s="13">
        <v>93.99</v>
      </c>
      <c r="D7" s="13">
        <v>96.57</v>
      </c>
      <c r="E7" s="13">
        <v>99.55</v>
      </c>
      <c r="F7" s="13">
        <v>161.28</v>
      </c>
      <c r="G7" s="11"/>
      <c r="H7" s="11"/>
      <c r="I7" s="11"/>
      <c r="J7" s="13">
        <v>208.34</v>
      </c>
    </row>
    <row r="8" spans="1:12" x14ac:dyDescent="0.25">
      <c r="A8" s="11"/>
      <c r="B8" s="12" t="s">
        <v>11</v>
      </c>
      <c r="C8" s="13">
        <v>202.9</v>
      </c>
      <c r="D8" s="13">
        <v>102</v>
      </c>
      <c r="E8" s="11"/>
      <c r="F8" s="11"/>
      <c r="G8" s="11"/>
      <c r="H8" s="11"/>
      <c r="I8" s="11"/>
      <c r="J8" s="13">
        <v>304.89999999999998</v>
      </c>
    </row>
    <row r="9" spans="1:12" x14ac:dyDescent="0.25">
      <c r="A9" s="11"/>
      <c r="B9" s="12" t="s">
        <v>12</v>
      </c>
      <c r="C9" s="13">
        <v>1.04</v>
      </c>
      <c r="D9" s="13">
        <v>0.96</v>
      </c>
      <c r="E9" s="11"/>
      <c r="F9" s="11"/>
      <c r="G9" s="11"/>
      <c r="H9" s="11"/>
      <c r="I9" s="11"/>
      <c r="J9" s="13">
        <v>1.01</v>
      </c>
    </row>
    <row r="10" spans="1:12" x14ac:dyDescent="0.25">
      <c r="A10" s="11"/>
      <c r="B10" s="12" t="s">
        <v>13</v>
      </c>
      <c r="C10" s="13">
        <v>90.79</v>
      </c>
      <c r="D10" s="13">
        <v>100.36</v>
      </c>
      <c r="E10" s="11"/>
      <c r="F10" s="11"/>
      <c r="G10" s="11"/>
      <c r="H10" s="11"/>
      <c r="I10" s="11"/>
      <c r="J10" s="13">
        <v>93.99</v>
      </c>
    </row>
    <row r="11" spans="1:12" ht="15.75" thickBot="1" x14ac:dyDescent="0.3">
      <c r="A11" s="14"/>
      <c r="B11" s="14" t="s">
        <v>16</v>
      </c>
      <c r="C11" s="15">
        <v>1795.25</v>
      </c>
      <c r="D11" s="15">
        <v>1623.24</v>
      </c>
      <c r="E11" s="15">
        <v>0</v>
      </c>
      <c r="F11" s="15">
        <v>0</v>
      </c>
      <c r="G11" s="15"/>
      <c r="H11" s="15"/>
      <c r="I11" s="15"/>
      <c r="J11" s="15">
        <v>3418.49</v>
      </c>
      <c r="K11" s="22"/>
      <c r="L11" s="22"/>
    </row>
    <row r="12" spans="1:12" x14ac:dyDescent="0.25">
      <c r="A12" s="12" t="s">
        <v>18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12" x14ac:dyDescent="0.25">
      <c r="A13" s="26" t="s">
        <v>20</v>
      </c>
      <c r="B13" s="12" t="s">
        <v>59</v>
      </c>
      <c r="C13" s="13">
        <v>316</v>
      </c>
      <c r="D13" s="13">
        <v>172</v>
      </c>
      <c r="E13" s="11"/>
      <c r="F13" s="11"/>
      <c r="G13" s="11"/>
      <c r="H13" s="11"/>
      <c r="I13" s="11"/>
      <c r="J13" s="11"/>
    </row>
    <row r="14" spans="1:12" x14ac:dyDescent="0.25">
      <c r="A14" s="11"/>
      <c r="B14" s="12" t="s">
        <v>7</v>
      </c>
      <c r="C14" s="13">
        <v>54658.239999999998</v>
      </c>
      <c r="D14" s="13">
        <v>19316.419999999998</v>
      </c>
      <c r="E14" s="13">
        <v>45126.5</v>
      </c>
      <c r="F14" s="13">
        <v>35194.720000000001</v>
      </c>
      <c r="G14" s="13">
        <v>-7125.78</v>
      </c>
      <c r="H14" s="13">
        <v>92658.959999999992</v>
      </c>
      <c r="I14" s="13">
        <v>54511.14</v>
      </c>
      <c r="J14" s="13">
        <v>147170.1</v>
      </c>
      <c r="K14" s="21">
        <v>11773.608</v>
      </c>
      <c r="L14" s="21">
        <v>9974.6405999999988</v>
      </c>
    </row>
    <row r="15" spans="1:12" x14ac:dyDescent="0.25">
      <c r="A15" s="11"/>
      <c r="B15" s="12" t="s">
        <v>8</v>
      </c>
      <c r="C15" s="13">
        <v>36906.39</v>
      </c>
      <c r="D15" s="13">
        <v>14490.02</v>
      </c>
      <c r="E15" s="13">
        <v>15109.62</v>
      </c>
      <c r="F15" s="13">
        <v>13684.15</v>
      </c>
      <c r="G15" s="13">
        <v>-7125.78</v>
      </c>
      <c r="H15" s="11"/>
      <c r="I15" s="11"/>
      <c r="J15" s="13">
        <v>73064.399999999994</v>
      </c>
    </row>
    <row r="16" spans="1:12" x14ac:dyDescent="0.25">
      <c r="A16" s="11"/>
      <c r="B16" s="12" t="s">
        <v>9</v>
      </c>
      <c r="C16" s="13">
        <v>67.52</v>
      </c>
      <c r="D16" s="13">
        <v>75.010000000000005</v>
      </c>
      <c r="E16" s="13">
        <v>33.479999999999997</v>
      </c>
      <c r="F16" s="13">
        <v>38.880000000000003</v>
      </c>
      <c r="G16" s="11"/>
      <c r="H16" s="11"/>
      <c r="I16" s="11"/>
      <c r="J16" s="13">
        <v>49.64</v>
      </c>
    </row>
    <row r="17" spans="1:12" x14ac:dyDescent="0.25">
      <c r="A17" s="11"/>
      <c r="B17" s="12" t="s">
        <v>10</v>
      </c>
      <c r="C17" s="13">
        <v>172.97</v>
      </c>
      <c r="D17" s="13">
        <v>112.3</v>
      </c>
      <c r="E17" s="13">
        <v>142.81</v>
      </c>
      <c r="F17" s="13">
        <v>204.62</v>
      </c>
      <c r="G17" s="11"/>
      <c r="H17" s="11"/>
      <c r="I17" s="11"/>
      <c r="J17" s="13">
        <v>301.58</v>
      </c>
    </row>
    <row r="18" spans="1:12" x14ac:dyDescent="0.25">
      <c r="A18" s="11"/>
      <c r="B18" s="12" t="s">
        <v>11</v>
      </c>
      <c r="C18" s="13">
        <v>485.9</v>
      </c>
      <c r="D18" s="13">
        <v>187.8</v>
      </c>
      <c r="E18" s="11"/>
      <c r="F18" s="11"/>
      <c r="G18" s="11"/>
      <c r="H18" s="11"/>
      <c r="I18" s="11"/>
      <c r="J18" s="13">
        <v>673.7</v>
      </c>
    </row>
    <row r="19" spans="1:12" x14ac:dyDescent="0.25">
      <c r="A19" s="11"/>
      <c r="B19" s="12" t="s">
        <v>12</v>
      </c>
      <c r="C19" s="13">
        <v>1.54</v>
      </c>
      <c r="D19" s="13">
        <v>1.0900000000000001</v>
      </c>
      <c r="E19" s="11"/>
      <c r="F19" s="11"/>
      <c r="G19" s="11"/>
      <c r="H19" s="11"/>
      <c r="I19" s="11"/>
      <c r="J19" s="13">
        <v>1.38</v>
      </c>
    </row>
    <row r="20" spans="1:12" x14ac:dyDescent="0.25">
      <c r="A20" s="11"/>
      <c r="B20" s="12" t="s">
        <v>13</v>
      </c>
      <c r="C20" s="13">
        <v>112.49</v>
      </c>
      <c r="D20" s="13">
        <v>102.86</v>
      </c>
      <c r="E20" s="11"/>
      <c r="F20" s="11"/>
      <c r="G20" s="11"/>
      <c r="H20" s="11"/>
      <c r="I20" s="11"/>
      <c r="J20" s="13">
        <v>109.8</v>
      </c>
    </row>
    <row r="21" spans="1:12" ht="15.75" thickBot="1" x14ac:dyDescent="0.3">
      <c r="A21" s="14"/>
      <c r="B21" s="14" t="s">
        <v>16</v>
      </c>
      <c r="C21" s="15">
        <v>3213.75</v>
      </c>
      <c r="D21" s="15">
        <v>1065.46</v>
      </c>
      <c r="E21" s="15">
        <v>0</v>
      </c>
      <c r="F21" s="15">
        <v>0</v>
      </c>
      <c r="G21" s="15"/>
      <c r="H21" s="15"/>
      <c r="I21" s="15"/>
      <c r="J21" s="15">
        <v>4279.21</v>
      </c>
      <c r="K21" s="22"/>
      <c r="L21" s="22"/>
    </row>
    <row r="22" spans="1:12" x14ac:dyDescent="0.25">
      <c r="A22" s="12" t="s">
        <v>21</v>
      </c>
      <c r="B22" s="11"/>
      <c r="C22" s="11"/>
      <c r="D22" s="11"/>
      <c r="E22" s="11"/>
      <c r="F22" s="11"/>
      <c r="G22" s="11"/>
      <c r="H22" s="11"/>
      <c r="I22" s="11"/>
      <c r="J22" s="11"/>
    </row>
    <row r="23" spans="1:12" x14ac:dyDescent="0.25">
      <c r="A23" s="26" t="s">
        <v>23</v>
      </c>
      <c r="B23" s="12" t="s">
        <v>60</v>
      </c>
      <c r="C23" s="13">
        <v>184</v>
      </c>
      <c r="D23" s="13">
        <v>118</v>
      </c>
      <c r="E23" s="11"/>
      <c r="F23" s="11"/>
      <c r="G23" s="11"/>
      <c r="H23" s="11"/>
      <c r="I23" s="11"/>
      <c r="J23" s="11"/>
    </row>
    <row r="24" spans="1:12" x14ac:dyDescent="0.25">
      <c r="A24" s="11"/>
      <c r="B24" s="12" t="s">
        <v>7</v>
      </c>
      <c r="C24" s="13">
        <v>14684.06</v>
      </c>
      <c r="D24" s="13">
        <v>8008.76</v>
      </c>
      <c r="E24" s="13">
        <v>11740.74</v>
      </c>
      <c r="F24" s="13">
        <v>13842.32</v>
      </c>
      <c r="G24" s="13">
        <v>-3491.79</v>
      </c>
      <c r="H24" s="13">
        <v>22933.01</v>
      </c>
      <c r="I24" s="13">
        <v>21851.08</v>
      </c>
      <c r="J24" s="13">
        <v>44784.09</v>
      </c>
      <c r="K24" s="21">
        <v>2687.0453999999995</v>
      </c>
      <c r="L24" s="21">
        <v>2719.5032999999999</v>
      </c>
    </row>
    <row r="25" spans="1:12" x14ac:dyDescent="0.25">
      <c r="A25" s="11"/>
      <c r="B25" s="12" t="s">
        <v>8</v>
      </c>
      <c r="C25" s="13">
        <v>8271.31</v>
      </c>
      <c r="D25" s="13">
        <v>5734.16</v>
      </c>
      <c r="E25" s="13">
        <v>3047.55</v>
      </c>
      <c r="F25" s="13">
        <v>4703.59</v>
      </c>
      <c r="G25" s="13">
        <v>-3491.79</v>
      </c>
      <c r="H25" s="11"/>
      <c r="I25" s="11"/>
      <c r="J25" s="13">
        <v>18264.82</v>
      </c>
    </row>
    <row r="26" spans="1:12" x14ac:dyDescent="0.25">
      <c r="A26" s="11"/>
      <c r="B26" s="12" t="s">
        <v>9</v>
      </c>
      <c r="C26" s="13">
        <v>56.33</v>
      </c>
      <c r="D26" s="13">
        <v>71.599999999999994</v>
      </c>
      <c r="E26" s="13">
        <v>25.96</v>
      </c>
      <c r="F26" s="13">
        <v>33.979999999999997</v>
      </c>
      <c r="G26" s="11"/>
      <c r="H26" s="11"/>
      <c r="I26" s="11"/>
      <c r="J26" s="13">
        <v>40.78</v>
      </c>
    </row>
    <row r="27" spans="1:12" x14ac:dyDescent="0.25">
      <c r="A27" s="11"/>
      <c r="B27" s="12" t="s">
        <v>10</v>
      </c>
      <c r="C27" s="13">
        <v>79.8</v>
      </c>
      <c r="D27" s="13">
        <v>67.87</v>
      </c>
      <c r="E27" s="13">
        <v>63.81</v>
      </c>
      <c r="F27" s="13">
        <v>117.31</v>
      </c>
      <c r="G27" s="11"/>
      <c r="H27" s="11"/>
      <c r="I27" s="11"/>
      <c r="J27" s="13">
        <v>148.29</v>
      </c>
    </row>
    <row r="28" spans="1:12" x14ac:dyDescent="0.25">
      <c r="A28" s="11"/>
      <c r="B28" s="12" t="s">
        <v>11</v>
      </c>
      <c r="C28" s="13">
        <v>185.9</v>
      </c>
      <c r="D28" s="13">
        <v>95.5</v>
      </c>
      <c r="E28" s="11"/>
      <c r="F28" s="11"/>
      <c r="G28" s="11"/>
      <c r="H28" s="11"/>
      <c r="I28" s="11"/>
      <c r="J28" s="13">
        <v>281.39999999999998</v>
      </c>
    </row>
    <row r="29" spans="1:12" x14ac:dyDescent="0.25">
      <c r="A29" s="11"/>
      <c r="B29" s="12" t="s">
        <v>12</v>
      </c>
      <c r="C29" s="13">
        <v>1.01</v>
      </c>
      <c r="D29" s="13">
        <v>0.81</v>
      </c>
      <c r="E29" s="11"/>
      <c r="F29" s="11"/>
      <c r="G29" s="11"/>
      <c r="H29" s="11"/>
      <c r="I29" s="11"/>
      <c r="J29" s="13">
        <v>0.93</v>
      </c>
    </row>
    <row r="30" spans="1:12" x14ac:dyDescent="0.25">
      <c r="A30" s="11"/>
      <c r="B30" s="12" t="s">
        <v>13</v>
      </c>
      <c r="C30" s="13">
        <v>78.989999999999995</v>
      </c>
      <c r="D30" s="13">
        <v>83.86</v>
      </c>
      <c r="E30" s="11"/>
      <c r="F30" s="11"/>
      <c r="G30" s="11"/>
      <c r="H30" s="11"/>
      <c r="I30" s="11"/>
      <c r="J30" s="13">
        <v>80.64</v>
      </c>
    </row>
    <row r="31" spans="1:12" ht="15.75" thickBot="1" x14ac:dyDescent="0.3">
      <c r="A31" s="14"/>
      <c r="B31" s="14" t="s">
        <v>16</v>
      </c>
      <c r="C31" s="15">
        <v>600.85</v>
      </c>
      <c r="D31" s="15">
        <v>25</v>
      </c>
      <c r="E31" s="15">
        <v>365</v>
      </c>
      <c r="F31" s="15">
        <v>0</v>
      </c>
      <c r="G31" s="15"/>
      <c r="H31" s="15"/>
      <c r="I31" s="15"/>
      <c r="J31" s="15">
        <v>990.85</v>
      </c>
      <c r="K31" s="22"/>
      <c r="L31" s="22"/>
    </row>
    <row r="32" spans="1:12" x14ac:dyDescent="0.25">
      <c r="A32" s="12" t="s">
        <v>24</v>
      </c>
      <c r="B32" s="11"/>
      <c r="C32" s="11"/>
      <c r="D32" s="11"/>
      <c r="E32" s="11"/>
      <c r="F32" s="11"/>
      <c r="G32" s="11"/>
      <c r="H32" s="11"/>
      <c r="I32" s="11"/>
      <c r="J32" s="11"/>
    </row>
    <row r="33" spans="1:12" x14ac:dyDescent="0.25">
      <c r="A33" s="26" t="s">
        <v>26</v>
      </c>
      <c r="B33" s="12" t="s">
        <v>61</v>
      </c>
      <c r="C33" s="13">
        <v>0</v>
      </c>
      <c r="D33" s="13">
        <v>1</v>
      </c>
      <c r="E33" s="11"/>
      <c r="F33" s="11"/>
      <c r="G33" s="11"/>
      <c r="H33" s="11"/>
      <c r="I33" s="11"/>
      <c r="J33" s="11"/>
    </row>
    <row r="34" spans="1:12" x14ac:dyDescent="0.25">
      <c r="A34" s="11"/>
      <c r="B34" s="12" t="s">
        <v>7</v>
      </c>
      <c r="C34" s="13">
        <v>0</v>
      </c>
      <c r="D34" s="13">
        <v>337.01</v>
      </c>
      <c r="E34" s="13">
        <v>0</v>
      </c>
      <c r="F34" s="13">
        <v>833.69</v>
      </c>
      <c r="G34" s="13">
        <v>0</v>
      </c>
      <c r="H34" s="13">
        <v>0</v>
      </c>
      <c r="I34" s="13">
        <v>1170.7</v>
      </c>
      <c r="J34" s="13">
        <v>1170.7</v>
      </c>
      <c r="K34" s="21">
        <v>70.242000000000004</v>
      </c>
      <c r="L34" s="21">
        <v>35.121000000000002</v>
      </c>
    </row>
    <row r="35" spans="1:12" x14ac:dyDescent="0.25">
      <c r="A35" s="11"/>
      <c r="B35" s="12" t="s">
        <v>8</v>
      </c>
      <c r="C35" s="13">
        <v>0</v>
      </c>
      <c r="D35" s="13">
        <v>255.81</v>
      </c>
      <c r="E35" s="13">
        <v>0</v>
      </c>
      <c r="F35" s="13">
        <v>347.89</v>
      </c>
      <c r="G35" s="13">
        <v>0</v>
      </c>
      <c r="H35" s="11"/>
      <c r="I35" s="11"/>
      <c r="J35" s="13">
        <v>603.70000000000005</v>
      </c>
    </row>
    <row r="36" spans="1:12" x14ac:dyDescent="0.25">
      <c r="A36" s="11"/>
      <c r="B36" s="12" t="s">
        <v>9</v>
      </c>
      <c r="C36" s="13">
        <v>0</v>
      </c>
      <c r="D36" s="13">
        <v>75.91</v>
      </c>
      <c r="E36" s="13">
        <v>0</v>
      </c>
      <c r="F36" s="13">
        <v>41.73</v>
      </c>
      <c r="G36" s="11"/>
      <c r="H36" s="11"/>
      <c r="I36" s="11"/>
      <c r="J36" s="13">
        <v>51.56</v>
      </c>
    </row>
    <row r="37" spans="1:12" x14ac:dyDescent="0.25">
      <c r="A37" s="11"/>
      <c r="B37" s="12" t="s">
        <v>10</v>
      </c>
      <c r="C37" s="13">
        <v>0</v>
      </c>
      <c r="D37" s="13">
        <v>337.01</v>
      </c>
      <c r="E37" s="13">
        <v>0</v>
      </c>
      <c r="F37" s="13">
        <v>833.69</v>
      </c>
      <c r="G37" s="11"/>
      <c r="H37" s="11"/>
      <c r="I37" s="11"/>
      <c r="J37" s="13">
        <v>1170.7</v>
      </c>
    </row>
    <row r="38" spans="1:12" x14ac:dyDescent="0.25">
      <c r="A38" s="11"/>
      <c r="B38" s="12" t="s">
        <v>11</v>
      </c>
      <c r="C38" s="13">
        <v>0</v>
      </c>
      <c r="D38" s="13">
        <v>2.9</v>
      </c>
      <c r="E38" s="11"/>
      <c r="F38" s="11"/>
      <c r="G38" s="11"/>
      <c r="H38" s="11"/>
      <c r="I38" s="11"/>
      <c r="J38" s="13">
        <v>2.9</v>
      </c>
    </row>
    <row r="39" spans="1:12" x14ac:dyDescent="0.25">
      <c r="A39" s="11"/>
      <c r="B39" s="12" t="s">
        <v>12</v>
      </c>
      <c r="C39" s="13">
        <v>0</v>
      </c>
      <c r="D39" s="13">
        <v>2.9</v>
      </c>
      <c r="E39" s="11"/>
      <c r="F39" s="11"/>
      <c r="G39" s="11"/>
      <c r="H39" s="11"/>
      <c r="I39" s="11"/>
      <c r="J39" s="13">
        <v>2.9</v>
      </c>
    </row>
    <row r="40" spans="1:12" ht="15.75" thickBot="1" x14ac:dyDescent="0.3">
      <c r="A40" s="14"/>
      <c r="B40" s="14" t="s">
        <v>13</v>
      </c>
      <c r="C40" s="15">
        <v>0</v>
      </c>
      <c r="D40" s="15">
        <v>116.21</v>
      </c>
      <c r="E40" s="15"/>
      <c r="F40" s="15"/>
      <c r="G40" s="15"/>
      <c r="H40" s="15"/>
      <c r="I40" s="15"/>
      <c r="J40" s="15">
        <v>116.21</v>
      </c>
      <c r="K40" s="22"/>
      <c r="L40" s="22"/>
    </row>
    <row r="41" spans="1:12" x14ac:dyDescent="0.25">
      <c r="A41" s="12" t="s">
        <v>27</v>
      </c>
      <c r="B41" s="11"/>
      <c r="C41" s="11"/>
      <c r="D41" s="11"/>
      <c r="E41" s="11"/>
      <c r="F41" s="11"/>
      <c r="G41" s="11"/>
      <c r="H41" s="11"/>
      <c r="I41" s="11"/>
      <c r="J41" s="11"/>
    </row>
    <row r="42" spans="1:12" x14ac:dyDescent="0.25">
      <c r="A42" s="26" t="s">
        <v>29</v>
      </c>
      <c r="B42" s="12" t="s">
        <v>62</v>
      </c>
      <c r="C42" s="13">
        <v>132</v>
      </c>
      <c r="D42" s="13">
        <v>74</v>
      </c>
      <c r="E42" s="11"/>
      <c r="F42" s="11"/>
      <c r="G42" s="11"/>
      <c r="H42" s="11"/>
      <c r="I42" s="11"/>
      <c r="J42" s="11"/>
    </row>
    <row r="43" spans="1:12" x14ac:dyDescent="0.25">
      <c r="A43" s="11"/>
      <c r="B43" s="12" t="s">
        <v>7</v>
      </c>
      <c r="C43" s="13">
        <v>11662.61</v>
      </c>
      <c r="D43" s="13">
        <v>6899.46</v>
      </c>
      <c r="E43" s="13">
        <v>12699.05</v>
      </c>
      <c r="F43" s="13">
        <v>7948.12</v>
      </c>
      <c r="G43" s="13">
        <v>-1936.9</v>
      </c>
      <c r="H43" s="13">
        <v>22424.76</v>
      </c>
      <c r="I43" s="13">
        <v>14847.58</v>
      </c>
      <c r="J43" s="13">
        <v>37272.339999999997</v>
      </c>
      <c r="K43" s="21">
        <v>2236.3403999999996</v>
      </c>
      <c r="L43" s="21">
        <v>2463.6557999999995</v>
      </c>
    </row>
    <row r="44" spans="1:12" x14ac:dyDescent="0.25">
      <c r="A44" s="11"/>
      <c r="B44" s="12" t="s">
        <v>8</v>
      </c>
      <c r="C44" s="13">
        <v>7839.26</v>
      </c>
      <c r="D44" s="13">
        <v>5218.5600000000004</v>
      </c>
      <c r="E44" s="13">
        <v>3635.3</v>
      </c>
      <c r="F44" s="13">
        <v>2966.07</v>
      </c>
      <c r="G44" s="13">
        <v>-1936.9</v>
      </c>
      <c r="H44" s="11"/>
      <c r="I44" s="11"/>
      <c r="J44" s="13">
        <v>17722.29</v>
      </c>
    </row>
    <row r="45" spans="1:12" x14ac:dyDescent="0.25">
      <c r="A45" s="11"/>
      <c r="B45" s="12" t="s">
        <v>9</v>
      </c>
      <c r="C45" s="13">
        <v>67.22</v>
      </c>
      <c r="D45" s="13">
        <v>75.64</v>
      </c>
      <c r="E45" s="13">
        <v>28.63</v>
      </c>
      <c r="F45" s="13">
        <v>37.32</v>
      </c>
      <c r="G45" s="11"/>
      <c r="H45" s="11"/>
      <c r="I45" s="11"/>
      <c r="J45" s="13">
        <v>47.54</v>
      </c>
    </row>
    <row r="46" spans="1:12" x14ac:dyDescent="0.25">
      <c r="A46" s="11"/>
      <c r="B46" s="12" t="s">
        <v>10</v>
      </c>
      <c r="C46" s="13">
        <v>88.35</v>
      </c>
      <c r="D46" s="13">
        <v>93.24</v>
      </c>
      <c r="E46" s="13">
        <v>96.2</v>
      </c>
      <c r="F46" s="13">
        <v>107.41</v>
      </c>
      <c r="G46" s="11"/>
      <c r="H46" s="11"/>
      <c r="I46" s="11"/>
      <c r="J46" s="13">
        <v>180.93</v>
      </c>
    </row>
    <row r="47" spans="1:12" x14ac:dyDescent="0.25">
      <c r="A47" s="11"/>
      <c r="B47" s="12" t="s">
        <v>11</v>
      </c>
      <c r="C47" s="13">
        <v>148.29</v>
      </c>
      <c r="D47" s="13">
        <v>69.75</v>
      </c>
      <c r="E47" s="11"/>
      <c r="F47" s="11"/>
      <c r="G47" s="11"/>
      <c r="H47" s="11"/>
      <c r="I47" s="11"/>
      <c r="J47" s="13">
        <v>218.04</v>
      </c>
    </row>
    <row r="48" spans="1:12" x14ac:dyDescent="0.25">
      <c r="A48" s="11"/>
      <c r="B48" s="12" t="s">
        <v>12</v>
      </c>
      <c r="C48" s="13">
        <v>1.1200000000000001</v>
      </c>
      <c r="D48" s="13">
        <v>0.94</v>
      </c>
      <c r="E48" s="11"/>
      <c r="F48" s="11"/>
      <c r="G48" s="11"/>
      <c r="H48" s="11"/>
      <c r="I48" s="11"/>
      <c r="J48" s="13">
        <v>1.06</v>
      </c>
    </row>
    <row r="49" spans="1:12" x14ac:dyDescent="0.25">
      <c r="A49" s="11"/>
      <c r="B49" s="12" t="s">
        <v>13</v>
      </c>
      <c r="C49" s="13">
        <v>78.650000000000006</v>
      </c>
      <c r="D49" s="13">
        <v>98.92</v>
      </c>
      <c r="E49" s="11"/>
      <c r="F49" s="11"/>
      <c r="G49" s="11"/>
      <c r="H49" s="11"/>
      <c r="I49" s="11"/>
      <c r="J49" s="13">
        <v>85.13</v>
      </c>
    </row>
    <row r="50" spans="1:12" ht="15.75" thickBot="1" x14ac:dyDescent="0.3">
      <c r="A50" s="14"/>
      <c r="B50" s="14" t="s">
        <v>16</v>
      </c>
      <c r="C50" s="15">
        <v>223.05</v>
      </c>
      <c r="D50" s="15">
        <v>0</v>
      </c>
      <c r="E50" s="15">
        <v>0</v>
      </c>
      <c r="F50" s="15">
        <v>0</v>
      </c>
      <c r="G50" s="15"/>
      <c r="H50" s="15"/>
      <c r="I50" s="15"/>
      <c r="J50" s="15">
        <v>223.05</v>
      </c>
      <c r="K50" s="22"/>
      <c r="L50" s="22"/>
    </row>
    <row r="51" spans="1:12" x14ac:dyDescent="0.25">
      <c r="A51" s="12" t="s">
        <v>30</v>
      </c>
      <c r="B51" s="11"/>
      <c r="C51" s="11"/>
      <c r="D51" s="11"/>
      <c r="E51" s="11"/>
      <c r="F51" s="11"/>
      <c r="G51" s="11"/>
      <c r="H51" s="11"/>
      <c r="I51" s="11"/>
      <c r="J51" s="11"/>
    </row>
    <row r="52" spans="1:12" x14ac:dyDescent="0.25">
      <c r="A52" s="26" t="s">
        <v>32</v>
      </c>
      <c r="B52" s="12" t="s">
        <v>63</v>
      </c>
      <c r="C52" s="13">
        <v>155</v>
      </c>
      <c r="D52" s="13">
        <v>104</v>
      </c>
      <c r="E52" s="11"/>
      <c r="F52" s="11"/>
      <c r="G52" s="11"/>
      <c r="H52" s="11"/>
      <c r="I52" s="11"/>
      <c r="J52" s="11"/>
    </row>
    <row r="53" spans="1:12" x14ac:dyDescent="0.25">
      <c r="A53" s="11"/>
      <c r="B53" s="12" t="s">
        <v>7</v>
      </c>
      <c r="C53" s="13">
        <v>19192.73</v>
      </c>
      <c r="D53" s="13">
        <v>15328.47</v>
      </c>
      <c r="E53" s="13">
        <v>29620.48</v>
      </c>
      <c r="F53" s="13">
        <v>24743.46</v>
      </c>
      <c r="G53" s="13">
        <v>-1985.57</v>
      </c>
      <c r="H53" s="13">
        <v>46827.64</v>
      </c>
      <c r="I53" s="13">
        <v>40071.93</v>
      </c>
      <c r="J53" s="13">
        <v>86899.57</v>
      </c>
      <c r="K53" s="21">
        <v>6951.9656000000004</v>
      </c>
      <c r="L53" s="21">
        <v>5416.6454999999996</v>
      </c>
    </row>
    <row r="54" spans="1:12" x14ac:dyDescent="0.25">
      <c r="A54" s="11"/>
      <c r="B54" s="12" t="s">
        <v>8</v>
      </c>
      <c r="C54" s="13">
        <v>13418.48</v>
      </c>
      <c r="D54" s="13">
        <v>11326.87</v>
      </c>
      <c r="E54" s="13">
        <v>9624.33</v>
      </c>
      <c r="F54" s="13">
        <v>10101.07</v>
      </c>
      <c r="G54" s="13">
        <v>-1985.57</v>
      </c>
      <c r="H54" s="11"/>
      <c r="I54" s="11"/>
      <c r="J54" s="13">
        <v>42485.18</v>
      </c>
    </row>
    <row r="55" spans="1:12" x14ac:dyDescent="0.25">
      <c r="A55" s="11"/>
      <c r="B55" s="12" t="s">
        <v>9</v>
      </c>
      <c r="C55" s="13">
        <v>69.91</v>
      </c>
      <c r="D55" s="13">
        <v>73.89</v>
      </c>
      <c r="E55" s="13">
        <v>32.49</v>
      </c>
      <c r="F55" s="13">
        <v>40.82</v>
      </c>
      <c r="G55" s="11"/>
      <c r="H55" s="11"/>
      <c r="I55" s="11"/>
      <c r="J55" s="13">
        <v>48.88</v>
      </c>
    </row>
    <row r="56" spans="1:12" x14ac:dyDescent="0.25">
      <c r="A56" s="11"/>
      <c r="B56" s="12" t="s">
        <v>10</v>
      </c>
      <c r="C56" s="13">
        <v>123.82</v>
      </c>
      <c r="D56" s="13">
        <v>147.38999999999999</v>
      </c>
      <c r="E56" s="13">
        <v>191.1</v>
      </c>
      <c r="F56" s="13">
        <v>237.92</v>
      </c>
      <c r="G56" s="11"/>
      <c r="H56" s="11"/>
      <c r="I56" s="11"/>
      <c r="J56" s="13">
        <v>335.52</v>
      </c>
    </row>
    <row r="57" spans="1:12" x14ac:dyDescent="0.25">
      <c r="A57" s="11"/>
      <c r="B57" s="12" t="s">
        <v>11</v>
      </c>
      <c r="C57" s="13">
        <v>207.2</v>
      </c>
      <c r="D57" s="13">
        <v>141.69999999999999</v>
      </c>
      <c r="E57" s="11"/>
      <c r="F57" s="11"/>
      <c r="G57" s="11"/>
      <c r="H57" s="11"/>
      <c r="I57" s="11"/>
      <c r="J57" s="13">
        <v>348.9</v>
      </c>
    </row>
    <row r="58" spans="1:12" x14ac:dyDescent="0.25">
      <c r="A58" s="11"/>
      <c r="B58" s="12" t="s">
        <v>12</v>
      </c>
      <c r="C58" s="13">
        <v>1.34</v>
      </c>
      <c r="D58" s="13">
        <v>1.36</v>
      </c>
      <c r="E58" s="11"/>
      <c r="F58" s="11"/>
      <c r="G58" s="11"/>
      <c r="H58" s="11"/>
      <c r="I58" s="11"/>
      <c r="J58" s="13">
        <v>1.35</v>
      </c>
    </row>
    <row r="59" spans="1:12" x14ac:dyDescent="0.25">
      <c r="A59" s="11"/>
      <c r="B59" s="12" t="s">
        <v>13</v>
      </c>
      <c r="C59" s="13">
        <v>92.63</v>
      </c>
      <c r="D59" s="13">
        <v>108.18</v>
      </c>
      <c r="E59" s="11"/>
      <c r="F59" s="11"/>
      <c r="G59" s="11"/>
      <c r="H59" s="11"/>
      <c r="I59" s="11"/>
      <c r="J59" s="13">
        <v>98.94</v>
      </c>
    </row>
    <row r="60" spans="1:12" ht="15.75" thickBot="1" x14ac:dyDescent="0.3">
      <c r="A60" s="14"/>
      <c r="B60" s="14" t="s">
        <v>16</v>
      </c>
      <c r="C60" s="15">
        <v>652.75</v>
      </c>
      <c r="D60" s="15">
        <v>237</v>
      </c>
      <c r="E60" s="15">
        <v>0</v>
      </c>
      <c r="F60" s="15">
        <v>0</v>
      </c>
      <c r="G60" s="15"/>
      <c r="H60" s="15"/>
      <c r="I60" s="15"/>
      <c r="J60" s="15">
        <v>889.75</v>
      </c>
      <c r="K60" s="22"/>
      <c r="L60" s="22"/>
    </row>
    <row r="61" spans="1:12" x14ac:dyDescent="0.25">
      <c r="A61" s="12" t="s">
        <v>33</v>
      </c>
      <c r="B61" s="11"/>
      <c r="C61" s="11"/>
      <c r="D61" s="11"/>
      <c r="E61" s="11"/>
      <c r="F61" s="11"/>
      <c r="G61" s="11"/>
      <c r="H61" s="11"/>
      <c r="I61" s="11"/>
      <c r="J61" s="11"/>
    </row>
    <row r="62" spans="1:12" x14ac:dyDescent="0.25">
      <c r="A62" s="26" t="s">
        <v>35</v>
      </c>
      <c r="B62" s="12" t="s">
        <v>64</v>
      </c>
      <c r="C62" s="13">
        <v>183</v>
      </c>
      <c r="D62" s="13">
        <v>94</v>
      </c>
      <c r="E62" s="11"/>
      <c r="F62" s="11"/>
      <c r="G62" s="11"/>
      <c r="H62" s="11"/>
      <c r="I62" s="11"/>
      <c r="J62" s="11"/>
    </row>
    <row r="63" spans="1:12" x14ac:dyDescent="0.25">
      <c r="A63" s="11"/>
      <c r="B63" s="12" t="s">
        <v>7</v>
      </c>
      <c r="C63" s="13">
        <v>31926.23</v>
      </c>
      <c r="D63" s="13">
        <v>13827.49</v>
      </c>
      <c r="E63" s="13">
        <v>42770.85</v>
      </c>
      <c r="F63" s="13">
        <v>32483.98</v>
      </c>
      <c r="G63" s="13">
        <v>-5335.97</v>
      </c>
      <c r="H63" s="13">
        <v>69361.11</v>
      </c>
      <c r="I63" s="13">
        <v>46311.47</v>
      </c>
      <c r="J63" s="13">
        <v>115672.58</v>
      </c>
      <c r="K63" s="21">
        <v>9253.8063999999995</v>
      </c>
      <c r="L63" s="21">
        <v>7631.8440000000001</v>
      </c>
    </row>
    <row r="64" spans="1:12" x14ac:dyDescent="0.25">
      <c r="A64" s="11"/>
      <c r="B64" s="12" t="s">
        <v>8</v>
      </c>
      <c r="C64" s="13">
        <v>21321.43</v>
      </c>
      <c r="D64" s="13">
        <v>10359.14</v>
      </c>
      <c r="E64" s="13">
        <v>13189.31</v>
      </c>
      <c r="F64" s="13">
        <v>12929.03</v>
      </c>
      <c r="G64" s="13">
        <v>-5335.97</v>
      </c>
      <c r="H64" s="11"/>
      <c r="I64" s="11"/>
      <c r="J64" s="13">
        <v>52462.94</v>
      </c>
    </row>
    <row r="65" spans="1:12" x14ac:dyDescent="0.25">
      <c r="A65" s="11"/>
      <c r="B65" s="12" t="s">
        <v>9</v>
      </c>
      <c r="C65" s="13">
        <v>66.78</v>
      </c>
      <c r="D65" s="13">
        <v>74.92</v>
      </c>
      <c r="E65" s="13">
        <v>30.84</v>
      </c>
      <c r="F65" s="13">
        <v>39.799999999999997</v>
      </c>
      <c r="G65" s="11"/>
      <c r="H65" s="11"/>
      <c r="I65" s="11"/>
      <c r="J65" s="13">
        <v>45.35</v>
      </c>
    </row>
    <row r="66" spans="1:12" x14ac:dyDescent="0.25">
      <c r="A66" s="11"/>
      <c r="B66" s="12" t="s">
        <v>10</v>
      </c>
      <c r="C66" s="13">
        <v>174.46</v>
      </c>
      <c r="D66" s="13">
        <v>147.1</v>
      </c>
      <c r="E66" s="13">
        <v>233.72</v>
      </c>
      <c r="F66" s="13">
        <v>345.57</v>
      </c>
      <c r="G66" s="11"/>
      <c r="H66" s="11"/>
      <c r="I66" s="11"/>
      <c r="J66" s="13">
        <v>417.59</v>
      </c>
    </row>
    <row r="67" spans="1:12" x14ac:dyDescent="0.25">
      <c r="A67" s="11"/>
      <c r="B67" s="12" t="s">
        <v>11</v>
      </c>
      <c r="C67" s="13">
        <v>341.1</v>
      </c>
      <c r="D67" s="13">
        <v>129.5</v>
      </c>
      <c r="E67" s="11"/>
      <c r="F67" s="11"/>
      <c r="G67" s="11"/>
      <c r="H67" s="11"/>
      <c r="I67" s="11"/>
      <c r="J67" s="13">
        <v>470.6</v>
      </c>
    </row>
    <row r="68" spans="1:12" x14ac:dyDescent="0.25">
      <c r="A68" s="11"/>
      <c r="B68" s="12" t="s">
        <v>12</v>
      </c>
      <c r="C68" s="13">
        <v>1.86</v>
      </c>
      <c r="D68" s="13">
        <v>1.38</v>
      </c>
      <c r="E68" s="11"/>
      <c r="F68" s="11"/>
      <c r="G68" s="11"/>
      <c r="H68" s="11"/>
      <c r="I68" s="11"/>
      <c r="J68" s="13">
        <v>1.7</v>
      </c>
    </row>
    <row r="69" spans="1:12" x14ac:dyDescent="0.25">
      <c r="A69" s="11"/>
      <c r="B69" s="12" t="s">
        <v>13</v>
      </c>
      <c r="C69" s="13">
        <v>93.6</v>
      </c>
      <c r="D69" s="13">
        <v>106.78</v>
      </c>
      <c r="E69" s="11"/>
      <c r="F69" s="11"/>
      <c r="G69" s="11"/>
      <c r="H69" s="11"/>
      <c r="I69" s="11"/>
      <c r="J69" s="13">
        <v>97.22</v>
      </c>
    </row>
    <row r="70" spans="1:12" ht="15.75" thickBot="1" x14ac:dyDescent="0.3">
      <c r="A70" s="14"/>
      <c r="B70" s="14" t="s">
        <v>16</v>
      </c>
      <c r="C70" s="15">
        <v>1327.5</v>
      </c>
      <c r="D70" s="15">
        <v>135</v>
      </c>
      <c r="E70" s="15">
        <v>0</v>
      </c>
      <c r="F70" s="15">
        <v>0</v>
      </c>
      <c r="G70" s="15"/>
      <c r="H70" s="15"/>
      <c r="I70" s="15"/>
      <c r="J70" s="15">
        <v>1462.5</v>
      </c>
      <c r="K70" s="22"/>
      <c r="L70" s="22"/>
    </row>
    <row r="71" spans="1:12" x14ac:dyDescent="0.25">
      <c r="A71" s="12" t="s">
        <v>36</v>
      </c>
      <c r="B71" s="11"/>
      <c r="C71" s="11"/>
      <c r="D71" s="11"/>
      <c r="E71" s="11"/>
      <c r="F71" s="11"/>
      <c r="G71" s="11"/>
      <c r="H71" s="11"/>
      <c r="I71" s="11"/>
      <c r="J71" s="11"/>
    </row>
    <row r="72" spans="1:12" x14ac:dyDescent="0.25">
      <c r="A72" s="26" t="s">
        <v>38</v>
      </c>
      <c r="B72" s="12" t="s">
        <v>65</v>
      </c>
      <c r="C72" s="13">
        <v>242</v>
      </c>
      <c r="D72" s="13">
        <v>116</v>
      </c>
      <c r="E72" s="11"/>
      <c r="F72" s="11"/>
      <c r="G72" s="11"/>
      <c r="H72" s="11"/>
      <c r="I72" s="11"/>
      <c r="J72" s="11"/>
    </row>
    <row r="73" spans="1:12" x14ac:dyDescent="0.25">
      <c r="A73" s="11"/>
      <c r="B73" s="12" t="s">
        <v>7</v>
      </c>
      <c r="C73" s="13">
        <v>27461.54</v>
      </c>
      <c r="D73" s="13">
        <v>12172.8</v>
      </c>
      <c r="E73" s="13">
        <v>29331.65</v>
      </c>
      <c r="F73" s="13">
        <v>20349.23</v>
      </c>
      <c r="G73" s="13">
        <v>-3583.99</v>
      </c>
      <c r="H73" s="13">
        <v>53209.200000000004</v>
      </c>
      <c r="I73" s="13">
        <v>32522.03</v>
      </c>
      <c r="J73" s="13">
        <v>85731.23</v>
      </c>
      <c r="K73" s="21">
        <v>6858.4983999999995</v>
      </c>
      <c r="L73" s="21">
        <v>5764.4889000000003</v>
      </c>
    </row>
    <row r="74" spans="1:12" x14ac:dyDescent="0.25">
      <c r="A74" s="11"/>
      <c r="B74" s="12" t="s">
        <v>8</v>
      </c>
      <c r="C74" s="13">
        <v>17967.04</v>
      </c>
      <c r="D74" s="13">
        <v>9116.4</v>
      </c>
      <c r="E74" s="13">
        <v>7625.29</v>
      </c>
      <c r="F74" s="13">
        <v>8041.07</v>
      </c>
      <c r="G74" s="13">
        <v>-3583.99</v>
      </c>
      <c r="H74" s="11"/>
      <c r="I74" s="11"/>
      <c r="J74" s="13">
        <v>39165.81</v>
      </c>
    </row>
    <row r="75" spans="1:12" x14ac:dyDescent="0.25">
      <c r="A75" s="11"/>
      <c r="B75" s="12" t="s">
        <v>9</v>
      </c>
      <c r="C75" s="13">
        <v>65.430000000000007</v>
      </c>
      <c r="D75" s="13">
        <v>74.89</v>
      </c>
      <c r="E75" s="13">
        <v>26</v>
      </c>
      <c r="F75" s="13">
        <v>39.520000000000003</v>
      </c>
      <c r="G75" s="11"/>
      <c r="H75" s="11"/>
      <c r="I75" s="11"/>
      <c r="J75" s="13">
        <v>45.68</v>
      </c>
    </row>
    <row r="76" spans="1:12" x14ac:dyDescent="0.25">
      <c r="A76" s="11"/>
      <c r="B76" s="12" t="s">
        <v>10</v>
      </c>
      <c r="C76" s="13">
        <v>113.48</v>
      </c>
      <c r="D76" s="13">
        <v>104.94</v>
      </c>
      <c r="E76" s="13">
        <v>121.21</v>
      </c>
      <c r="F76" s="13">
        <v>175.42</v>
      </c>
      <c r="G76" s="11"/>
      <c r="H76" s="11"/>
      <c r="I76" s="11"/>
      <c r="J76" s="13">
        <v>239.47</v>
      </c>
    </row>
    <row r="77" spans="1:12" x14ac:dyDescent="0.25">
      <c r="A77" s="11"/>
      <c r="B77" s="12" t="s">
        <v>11</v>
      </c>
      <c r="C77" s="13">
        <v>279.60000000000002</v>
      </c>
      <c r="D77" s="13">
        <v>118.2</v>
      </c>
      <c r="E77" s="11"/>
      <c r="F77" s="11"/>
      <c r="G77" s="11"/>
      <c r="H77" s="11"/>
      <c r="I77" s="11"/>
      <c r="J77" s="13">
        <v>397.8</v>
      </c>
    </row>
    <row r="78" spans="1:12" x14ac:dyDescent="0.25">
      <c r="A78" s="11"/>
      <c r="B78" s="12" t="s">
        <v>12</v>
      </c>
      <c r="C78" s="13">
        <v>1.1599999999999999</v>
      </c>
      <c r="D78" s="13">
        <v>1.02</v>
      </c>
      <c r="E78" s="11"/>
      <c r="F78" s="11"/>
      <c r="G78" s="11"/>
      <c r="H78" s="11"/>
      <c r="I78" s="11"/>
      <c r="J78" s="13">
        <v>1.1100000000000001</v>
      </c>
    </row>
    <row r="79" spans="1:12" x14ac:dyDescent="0.25">
      <c r="A79" s="11"/>
      <c r="B79" s="12" t="s">
        <v>13</v>
      </c>
      <c r="C79" s="13">
        <v>98.22</v>
      </c>
      <c r="D79" s="13">
        <v>102.98</v>
      </c>
      <c r="E79" s="11"/>
      <c r="F79" s="11"/>
      <c r="G79" s="11"/>
      <c r="H79" s="11"/>
      <c r="I79" s="11"/>
      <c r="J79" s="13">
        <v>99.63</v>
      </c>
    </row>
    <row r="80" spans="1:12" ht="15.75" thickBot="1" x14ac:dyDescent="0.3">
      <c r="A80" s="14"/>
      <c r="B80" s="14" t="s">
        <v>16</v>
      </c>
      <c r="C80" s="15">
        <v>1215.1199999999999</v>
      </c>
      <c r="D80" s="15">
        <v>949.98</v>
      </c>
      <c r="E80" s="15">
        <v>0</v>
      </c>
      <c r="F80" s="15">
        <v>0</v>
      </c>
      <c r="G80" s="15"/>
      <c r="H80" s="15"/>
      <c r="I80" s="15"/>
      <c r="J80" s="15">
        <v>2165.1</v>
      </c>
      <c r="K80" s="22"/>
      <c r="L80" s="22"/>
    </row>
    <row r="81" spans="1:12" x14ac:dyDescent="0.25">
      <c r="A81" s="12" t="s">
        <v>41</v>
      </c>
      <c r="B81" s="11"/>
      <c r="C81" s="11"/>
      <c r="D81" s="11"/>
      <c r="E81" s="11"/>
      <c r="F81" s="11"/>
      <c r="G81" s="11"/>
      <c r="H81" s="11"/>
      <c r="I81" s="11"/>
      <c r="J81" s="11"/>
    </row>
    <row r="82" spans="1:12" x14ac:dyDescent="0.25">
      <c r="A82" s="26" t="s">
        <v>43</v>
      </c>
      <c r="B82" s="12" t="s">
        <v>66</v>
      </c>
      <c r="C82" s="13">
        <v>154</v>
      </c>
      <c r="D82" s="13">
        <v>46</v>
      </c>
      <c r="E82" s="11"/>
      <c r="F82" s="11"/>
      <c r="G82" s="11"/>
      <c r="H82" s="11"/>
      <c r="I82" s="11"/>
      <c r="J82" s="11"/>
    </row>
    <row r="83" spans="1:12" x14ac:dyDescent="0.25">
      <c r="A83" s="11"/>
      <c r="B83" s="12" t="s">
        <v>7</v>
      </c>
      <c r="C83" s="13">
        <v>21304.65</v>
      </c>
      <c r="D83" s="13">
        <v>5864.72</v>
      </c>
      <c r="E83" s="13">
        <v>19457.29</v>
      </c>
      <c r="F83" s="13">
        <v>13595.89</v>
      </c>
      <c r="G83" s="13">
        <v>-2629.95</v>
      </c>
      <c r="H83" s="13">
        <v>38131.990000000005</v>
      </c>
      <c r="I83" s="13">
        <v>19460.61</v>
      </c>
      <c r="J83" s="13">
        <v>57592.6</v>
      </c>
      <c r="K83" s="21">
        <v>3455.5559999999996</v>
      </c>
      <c r="L83" s="21">
        <v>4015.6974000000005</v>
      </c>
    </row>
    <row r="84" spans="1:12" x14ac:dyDescent="0.25">
      <c r="A84" s="11"/>
      <c r="B84" s="12" t="s">
        <v>8</v>
      </c>
      <c r="C84" s="13">
        <v>15652.4</v>
      </c>
      <c r="D84" s="13">
        <v>4311.92</v>
      </c>
      <c r="E84" s="13">
        <v>6096.04</v>
      </c>
      <c r="F84" s="13">
        <v>5413.45</v>
      </c>
      <c r="G84" s="13">
        <v>-2629.95</v>
      </c>
      <c r="H84" s="11"/>
      <c r="I84" s="11"/>
      <c r="J84" s="13">
        <v>28843.86</v>
      </c>
    </row>
    <row r="85" spans="1:12" x14ac:dyDescent="0.25">
      <c r="A85" s="11"/>
      <c r="B85" s="12" t="s">
        <v>9</v>
      </c>
      <c r="C85" s="13">
        <v>73.47</v>
      </c>
      <c r="D85" s="13">
        <v>73.52</v>
      </c>
      <c r="E85" s="13">
        <v>31.33</v>
      </c>
      <c r="F85" s="13">
        <v>39.82</v>
      </c>
      <c r="G85" s="11"/>
      <c r="H85" s="11"/>
      <c r="I85" s="11"/>
      <c r="J85" s="13">
        <v>50.08</v>
      </c>
    </row>
    <row r="86" spans="1:12" x14ac:dyDescent="0.25">
      <c r="A86" s="11"/>
      <c r="B86" s="12" t="s">
        <v>10</v>
      </c>
      <c r="C86" s="13">
        <v>138.34</v>
      </c>
      <c r="D86" s="13">
        <v>127.49</v>
      </c>
      <c r="E86" s="13">
        <v>126.35</v>
      </c>
      <c r="F86" s="13">
        <v>295.56</v>
      </c>
      <c r="G86" s="11"/>
      <c r="H86" s="11"/>
      <c r="I86" s="11"/>
      <c r="J86" s="13">
        <v>287.95999999999998</v>
      </c>
    </row>
    <row r="87" spans="1:12" x14ac:dyDescent="0.25">
      <c r="A87" s="11"/>
      <c r="B87" s="12" t="s">
        <v>11</v>
      </c>
      <c r="C87" s="13">
        <v>217.7</v>
      </c>
      <c r="D87" s="13">
        <v>58.5</v>
      </c>
      <c r="E87" s="11"/>
      <c r="F87" s="11"/>
      <c r="G87" s="11"/>
      <c r="H87" s="11"/>
      <c r="I87" s="11"/>
      <c r="J87" s="13">
        <v>276.2</v>
      </c>
    </row>
    <row r="88" spans="1:12" x14ac:dyDescent="0.25">
      <c r="A88" s="11"/>
      <c r="B88" s="12" t="s">
        <v>12</v>
      </c>
      <c r="C88" s="13">
        <v>1.41</v>
      </c>
      <c r="D88" s="13">
        <v>1.27</v>
      </c>
      <c r="E88" s="11"/>
      <c r="F88" s="11"/>
      <c r="G88" s="11"/>
      <c r="H88" s="11"/>
      <c r="I88" s="11"/>
      <c r="J88" s="13">
        <v>1.38</v>
      </c>
    </row>
    <row r="89" spans="1:12" x14ac:dyDescent="0.25">
      <c r="A89" s="11"/>
      <c r="B89" s="12" t="s">
        <v>13</v>
      </c>
      <c r="C89" s="13">
        <v>97.86</v>
      </c>
      <c r="D89" s="13">
        <v>100.25</v>
      </c>
      <c r="E89" s="11"/>
      <c r="F89" s="11"/>
      <c r="G89" s="11"/>
      <c r="H89" s="11"/>
      <c r="I89" s="11"/>
      <c r="J89" s="13">
        <v>98.37</v>
      </c>
    </row>
    <row r="90" spans="1:12" ht="15.75" thickBot="1" x14ac:dyDescent="0.3">
      <c r="A90" s="14"/>
      <c r="B90" s="14" t="s">
        <v>16</v>
      </c>
      <c r="C90" s="15">
        <v>330</v>
      </c>
      <c r="D90" s="15">
        <v>0</v>
      </c>
      <c r="E90" s="15">
        <v>0</v>
      </c>
      <c r="F90" s="15">
        <v>0</v>
      </c>
      <c r="G90" s="15"/>
      <c r="H90" s="15"/>
      <c r="I90" s="15"/>
      <c r="J90" s="15">
        <v>330</v>
      </c>
      <c r="K90" s="22"/>
      <c r="L90" s="22"/>
    </row>
    <row r="91" spans="1:12" x14ac:dyDescent="0.25">
      <c r="A91" s="12" t="s">
        <v>44</v>
      </c>
      <c r="B91" s="11"/>
      <c r="C91" s="11"/>
      <c r="D91" s="11"/>
      <c r="E91" s="11"/>
      <c r="F91" s="11"/>
      <c r="G91" s="11"/>
      <c r="H91" s="11"/>
      <c r="I91" s="11"/>
      <c r="J91" s="11"/>
    </row>
    <row r="92" spans="1:12" x14ac:dyDescent="0.25">
      <c r="A92" s="26" t="s">
        <v>46</v>
      </c>
      <c r="B92" s="12" t="s">
        <v>67</v>
      </c>
      <c r="C92" s="13">
        <v>317</v>
      </c>
      <c r="D92" s="13">
        <v>160</v>
      </c>
      <c r="E92" s="11"/>
      <c r="F92" s="11"/>
      <c r="G92" s="11"/>
      <c r="H92" s="11"/>
      <c r="I92" s="11"/>
      <c r="J92" s="11"/>
    </row>
    <row r="93" spans="1:12" x14ac:dyDescent="0.25">
      <c r="A93" s="11"/>
      <c r="B93" s="12" t="s">
        <v>7</v>
      </c>
      <c r="C93" s="13">
        <v>65288.65</v>
      </c>
      <c r="D93" s="13">
        <v>21153.41</v>
      </c>
      <c r="E93" s="13">
        <v>67130.13</v>
      </c>
      <c r="F93" s="13">
        <v>42479.11</v>
      </c>
      <c r="G93" s="13">
        <v>-8911.4</v>
      </c>
      <c r="H93" s="13">
        <v>123507.38</v>
      </c>
      <c r="I93" s="13">
        <v>63632.520000000004</v>
      </c>
      <c r="J93" s="13">
        <v>187139.9</v>
      </c>
      <c r="K93" s="21">
        <v>14971.191999999999</v>
      </c>
      <c r="L93" s="21">
        <v>13024.639799999999</v>
      </c>
    </row>
    <row r="94" spans="1:12" x14ac:dyDescent="0.25">
      <c r="A94" s="11"/>
      <c r="B94" s="12" t="s">
        <v>8</v>
      </c>
      <c r="C94" s="13">
        <v>45054.9</v>
      </c>
      <c r="D94" s="13">
        <v>15680.96</v>
      </c>
      <c r="E94" s="13">
        <v>20579.439999999999</v>
      </c>
      <c r="F94" s="13">
        <v>17166.259999999998</v>
      </c>
      <c r="G94" s="13">
        <v>-8911.4</v>
      </c>
      <c r="H94" s="11"/>
      <c r="I94" s="11"/>
      <c r="J94" s="13">
        <v>89570.16</v>
      </c>
    </row>
    <row r="95" spans="1:12" x14ac:dyDescent="0.25">
      <c r="A95" s="11"/>
      <c r="B95" s="12" t="s">
        <v>9</v>
      </c>
      <c r="C95" s="13">
        <v>69.010000000000005</v>
      </c>
      <c r="D95" s="13">
        <v>74.13</v>
      </c>
      <c r="E95" s="13">
        <v>30.66</v>
      </c>
      <c r="F95" s="13">
        <v>40.409999999999997</v>
      </c>
      <c r="G95" s="11"/>
      <c r="H95" s="11"/>
      <c r="I95" s="11"/>
      <c r="J95" s="13">
        <v>47.86</v>
      </c>
    </row>
    <row r="96" spans="1:12" x14ac:dyDescent="0.25">
      <c r="A96" s="11"/>
      <c r="B96" s="12" t="s">
        <v>10</v>
      </c>
      <c r="C96" s="13">
        <v>205.96</v>
      </c>
      <c r="D96" s="13">
        <v>132.21</v>
      </c>
      <c r="E96" s="13">
        <v>211.77</v>
      </c>
      <c r="F96" s="13">
        <v>265.49</v>
      </c>
      <c r="G96" s="11"/>
      <c r="H96" s="11"/>
      <c r="I96" s="11"/>
      <c r="J96" s="13">
        <v>392.33</v>
      </c>
    </row>
    <row r="97" spans="1:12" x14ac:dyDescent="0.25">
      <c r="A97" s="11"/>
      <c r="B97" s="12" t="s">
        <v>11</v>
      </c>
      <c r="C97" s="13">
        <v>644.5</v>
      </c>
      <c r="D97" s="13">
        <v>204</v>
      </c>
      <c r="E97" s="11"/>
      <c r="F97" s="11"/>
      <c r="G97" s="11"/>
      <c r="H97" s="11"/>
      <c r="I97" s="11"/>
      <c r="J97" s="13">
        <v>848.5</v>
      </c>
    </row>
    <row r="98" spans="1:12" x14ac:dyDescent="0.25">
      <c r="A98" s="11"/>
      <c r="B98" s="12" t="s">
        <v>12</v>
      </c>
      <c r="C98" s="13">
        <v>2.0299999999999998</v>
      </c>
      <c r="D98" s="13">
        <v>1.28</v>
      </c>
      <c r="E98" s="11"/>
      <c r="F98" s="11"/>
      <c r="G98" s="11"/>
      <c r="H98" s="11"/>
      <c r="I98" s="11"/>
      <c r="J98" s="13">
        <v>1.78</v>
      </c>
    </row>
    <row r="99" spans="1:12" x14ac:dyDescent="0.25">
      <c r="A99" s="11"/>
      <c r="B99" s="12" t="s">
        <v>13</v>
      </c>
      <c r="C99" s="13">
        <v>101.3</v>
      </c>
      <c r="D99" s="13">
        <v>103.69</v>
      </c>
      <c r="E99" s="11"/>
      <c r="F99" s="11"/>
      <c r="G99" s="11"/>
      <c r="H99" s="11"/>
      <c r="I99" s="11"/>
      <c r="J99" s="13">
        <v>101.88</v>
      </c>
    </row>
    <row r="100" spans="1:12" ht="15.75" thickBot="1" x14ac:dyDescent="0.3">
      <c r="A100" s="14"/>
      <c r="B100" s="14" t="s">
        <v>16</v>
      </c>
      <c r="C100" s="15">
        <v>1242.99</v>
      </c>
      <c r="D100" s="15">
        <v>925</v>
      </c>
      <c r="E100" s="15">
        <v>0</v>
      </c>
      <c r="F100" s="15">
        <v>0</v>
      </c>
      <c r="G100" s="15"/>
      <c r="H100" s="15"/>
      <c r="I100" s="15"/>
      <c r="J100" s="15">
        <v>2167.9899999999998</v>
      </c>
      <c r="K100" s="22"/>
      <c r="L100" s="22"/>
    </row>
    <row r="101" spans="1:12" x14ac:dyDescent="0.25">
      <c r="A101" s="12" t="s">
        <v>47</v>
      </c>
      <c r="B101" s="11"/>
      <c r="C101" s="11"/>
      <c r="D101" s="11"/>
      <c r="E101" s="11"/>
      <c r="F101" s="11"/>
      <c r="G101" s="11"/>
      <c r="H101" s="11"/>
      <c r="I101" s="11"/>
      <c r="J101" s="11"/>
    </row>
    <row r="102" spans="1:12" x14ac:dyDescent="0.25">
      <c r="A102" s="26" t="s">
        <v>48</v>
      </c>
      <c r="B102" s="12" t="s">
        <v>68</v>
      </c>
      <c r="C102" s="13">
        <v>6</v>
      </c>
      <c r="D102" s="13">
        <v>2</v>
      </c>
      <c r="E102" s="11"/>
      <c r="F102" s="11"/>
      <c r="G102" s="11"/>
      <c r="H102" s="11"/>
      <c r="I102" s="11"/>
      <c r="J102" s="11"/>
    </row>
    <row r="103" spans="1:12" x14ac:dyDescent="0.25">
      <c r="A103" s="11"/>
      <c r="B103" s="12" t="s">
        <v>7</v>
      </c>
      <c r="C103" s="13">
        <v>1579.5</v>
      </c>
      <c r="D103" s="13">
        <v>114.11</v>
      </c>
      <c r="E103" s="13">
        <v>1632.49</v>
      </c>
      <c r="F103" s="13">
        <v>38.86</v>
      </c>
      <c r="G103" s="13">
        <v>-127.53</v>
      </c>
      <c r="H103" s="13">
        <v>3084.4599999999996</v>
      </c>
      <c r="I103" s="13">
        <v>152.97</v>
      </c>
      <c r="J103" s="13">
        <v>3237.43</v>
      </c>
      <c r="K103" s="21">
        <v>194.24579999999997</v>
      </c>
      <c r="L103" s="21">
        <v>282.19049999999993</v>
      </c>
    </row>
    <row r="104" spans="1:12" x14ac:dyDescent="0.25">
      <c r="A104" s="11"/>
      <c r="B104" s="12" t="s">
        <v>8</v>
      </c>
      <c r="C104" s="13">
        <v>985.2</v>
      </c>
      <c r="D104" s="13">
        <v>87.71</v>
      </c>
      <c r="E104" s="13">
        <v>371.59</v>
      </c>
      <c r="F104" s="13">
        <v>5.26</v>
      </c>
      <c r="G104" s="13">
        <v>-127.53</v>
      </c>
      <c r="H104" s="11"/>
      <c r="I104" s="11"/>
      <c r="J104" s="13">
        <v>1322.23</v>
      </c>
    </row>
    <row r="105" spans="1:12" x14ac:dyDescent="0.25">
      <c r="A105" s="11"/>
      <c r="B105" s="12" t="s">
        <v>9</v>
      </c>
      <c r="C105" s="13">
        <v>62.37</v>
      </c>
      <c r="D105" s="13">
        <v>76.86</v>
      </c>
      <c r="E105" s="13">
        <v>22.76</v>
      </c>
      <c r="F105" s="13">
        <v>13.54</v>
      </c>
      <c r="G105" s="11"/>
      <c r="H105" s="11"/>
      <c r="I105" s="11"/>
      <c r="J105" s="13">
        <v>40.840000000000003</v>
      </c>
    </row>
    <row r="106" spans="1:12" x14ac:dyDescent="0.25">
      <c r="A106" s="11"/>
      <c r="B106" s="12" t="s">
        <v>10</v>
      </c>
      <c r="C106" s="13">
        <v>263.25</v>
      </c>
      <c r="D106" s="13">
        <v>57.06</v>
      </c>
      <c r="E106" s="13">
        <v>272.08</v>
      </c>
      <c r="F106" s="13">
        <v>19.43</v>
      </c>
      <c r="G106" s="11"/>
      <c r="H106" s="11"/>
      <c r="I106" s="11"/>
      <c r="J106" s="13">
        <v>404.68</v>
      </c>
    </row>
    <row r="107" spans="1:12" x14ac:dyDescent="0.25">
      <c r="A107" s="11"/>
      <c r="B107" s="12" t="s">
        <v>11</v>
      </c>
      <c r="C107" s="13">
        <v>17.100000000000001</v>
      </c>
      <c r="D107" s="13">
        <v>1.4</v>
      </c>
      <c r="E107" s="11"/>
      <c r="F107" s="11"/>
      <c r="G107" s="11"/>
      <c r="H107" s="11"/>
      <c r="I107" s="11"/>
      <c r="J107" s="13">
        <v>18.5</v>
      </c>
    </row>
    <row r="108" spans="1:12" x14ac:dyDescent="0.25">
      <c r="A108" s="11"/>
      <c r="B108" s="12" t="s">
        <v>12</v>
      </c>
      <c r="C108" s="13">
        <v>2.85</v>
      </c>
      <c r="D108" s="13">
        <v>0.7</v>
      </c>
      <c r="E108" s="11"/>
      <c r="F108" s="11"/>
      <c r="G108" s="11"/>
      <c r="H108" s="11"/>
      <c r="I108" s="11"/>
      <c r="J108" s="13">
        <v>2.31</v>
      </c>
    </row>
    <row r="109" spans="1:12" ht="15.75" thickBot="1" x14ac:dyDescent="0.3">
      <c r="A109" s="14"/>
      <c r="B109" s="14" t="s">
        <v>13</v>
      </c>
      <c r="C109" s="15">
        <v>92.37</v>
      </c>
      <c r="D109" s="15">
        <v>81.510000000000005</v>
      </c>
      <c r="E109" s="15"/>
      <c r="F109" s="15"/>
      <c r="G109" s="15"/>
      <c r="H109" s="15"/>
      <c r="I109" s="15"/>
      <c r="J109" s="15">
        <v>91.55</v>
      </c>
      <c r="K109" s="22"/>
      <c r="L109" s="22"/>
    </row>
    <row r="110" spans="1:12" x14ac:dyDescent="0.25">
      <c r="A110" s="12" t="s">
        <v>49</v>
      </c>
      <c r="B110" s="11"/>
      <c r="C110" s="11"/>
      <c r="D110" s="11"/>
      <c r="E110" s="11"/>
      <c r="F110" s="11"/>
      <c r="G110" s="11"/>
      <c r="H110" s="11"/>
      <c r="I110" s="11"/>
      <c r="J110" s="11"/>
    </row>
    <row r="111" spans="1:12" x14ac:dyDescent="0.25">
      <c r="A111" s="26" t="s">
        <v>51</v>
      </c>
      <c r="B111" s="12" t="s">
        <v>69</v>
      </c>
      <c r="C111" s="13">
        <v>216</v>
      </c>
      <c r="D111" s="13">
        <v>134</v>
      </c>
      <c r="E111" s="11"/>
      <c r="F111" s="11"/>
      <c r="G111" s="11"/>
      <c r="H111" s="11"/>
      <c r="I111" s="11"/>
      <c r="J111" s="11"/>
    </row>
    <row r="112" spans="1:12" x14ac:dyDescent="0.25">
      <c r="A112" s="11"/>
      <c r="B112" s="12" t="s">
        <v>7</v>
      </c>
      <c r="C112" s="13">
        <v>31169.3</v>
      </c>
      <c r="D112" s="13">
        <v>16607.48</v>
      </c>
      <c r="E112" s="13">
        <v>30805.22</v>
      </c>
      <c r="F112" s="13">
        <v>27531.62</v>
      </c>
      <c r="G112" s="13">
        <v>-4218.4799999999996</v>
      </c>
      <c r="H112" s="13">
        <v>57756.040000000008</v>
      </c>
      <c r="I112" s="13">
        <v>44139.1</v>
      </c>
      <c r="J112" s="13">
        <v>101895.14</v>
      </c>
      <c r="K112" s="21">
        <v>8151.6112000000003</v>
      </c>
      <c r="L112" s="21">
        <v>6522.2166000000007</v>
      </c>
    </row>
    <row r="113" spans="1:12" x14ac:dyDescent="0.25">
      <c r="A113" s="11"/>
      <c r="B113" s="12" t="s">
        <v>8</v>
      </c>
      <c r="C113" s="13">
        <v>21545.3</v>
      </c>
      <c r="D113" s="13">
        <v>12164.48</v>
      </c>
      <c r="E113" s="13">
        <v>8566.08</v>
      </c>
      <c r="F113" s="13">
        <v>10496.4</v>
      </c>
      <c r="G113" s="13">
        <v>-4218.4799999999996</v>
      </c>
      <c r="H113" s="11"/>
      <c r="I113" s="11"/>
      <c r="J113" s="13">
        <v>48553.78</v>
      </c>
    </row>
    <row r="114" spans="1:12" x14ac:dyDescent="0.25">
      <c r="A114" s="11"/>
      <c r="B114" s="12" t="s">
        <v>9</v>
      </c>
      <c r="C114" s="13">
        <v>69.12</v>
      </c>
      <c r="D114" s="13">
        <v>73.25</v>
      </c>
      <c r="E114" s="13">
        <v>27.81</v>
      </c>
      <c r="F114" s="13">
        <v>38.119999999999997</v>
      </c>
      <c r="G114" s="11"/>
      <c r="H114" s="11"/>
      <c r="I114" s="11"/>
      <c r="J114" s="13">
        <v>47.65</v>
      </c>
    </row>
    <row r="115" spans="1:12" x14ac:dyDescent="0.25">
      <c r="A115" s="11"/>
      <c r="B115" s="12" t="s">
        <v>10</v>
      </c>
      <c r="C115" s="13">
        <v>144.30000000000001</v>
      </c>
      <c r="D115" s="13">
        <v>123.94</v>
      </c>
      <c r="E115" s="13">
        <v>142.62</v>
      </c>
      <c r="F115" s="13">
        <v>205.46</v>
      </c>
      <c r="G115" s="11"/>
      <c r="H115" s="11"/>
      <c r="I115" s="11"/>
      <c r="J115" s="13">
        <v>291.13</v>
      </c>
    </row>
    <row r="116" spans="1:12" x14ac:dyDescent="0.25">
      <c r="A116" s="11"/>
      <c r="B116" s="12" t="s">
        <v>11</v>
      </c>
      <c r="C116" s="13">
        <v>331.2</v>
      </c>
      <c r="D116" s="13">
        <v>165.9</v>
      </c>
      <c r="E116" s="11"/>
      <c r="F116" s="11"/>
      <c r="G116" s="11"/>
      <c r="H116" s="11"/>
      <c r="I116" s="11"/>
      <c r="J116" s="13">
        <v>497.1</v>
      </c>
    </row>
    <row r="117" spans="1:12" x14ac:dyDescent="0.25">
      <c r="A117" s="11"/>
      <c r="B117" s="12" t="s">
        <v>12</v>
      </c>
      <c r="C117" s="13">
        <v>1.53</v>
      </c>
      <c r="D117" s="13">
        <v>1.24</v>
      </c>
      <c r="E117" s="11"/>
      <c r="F117" s="11"/>
      <c r="G117" s="11"/>
      <c r="H117" s="11"/>
      <c r="I117" s="11"/>
      <c r="J117" s="13">
        <v>1.42</v>
      </c>
    </row>
    <row r="118" spans="1:12" x14ac:dyDescent="0.25">
      <c r="A118" s="11"/>
      <c r="B118" s="12" t="s">
        <v>13</v>
      </c>
      <c r="C118" s="13">
        <v>94.11</v>
      </c>
      <c r="D118" s="13">
        <v>100.11</v>
      </c>
      <c r="E118" s="11"/>
      <c r="F118" s="11"/>
      <c r="G118" s="11"/>
      <c r="H118" s="11"/>
      <c r="I118" s="11"/>
      <c r="J118" s="13">
        <v>96.11</v>
      </c>
    </row>
    <row r="119" spans="1:12" ht="15.75" thickBot="1" x14ac:dyDescent="0.3">
      <c r="A119" s="14"/>
      <c r="B119" s="14" t="s">
        <v>16</v>
      </c>
      <c r="C119" s="15">
        <v>1508.29</v>
      </c>
      <c r="D119" s="15">
        <v>1312</v>
      </c>
      <c r="E119" s="15">
        <v>0</v>
      </c>
      <c r="F119" s="15">
        <v>0</v>
      </c>
      <c r="G119" s="15"/>
      <c r="H119" s="15"/>
      <c r="I119" s="15"/>
      <c r="J119" s="15">
        <v>2820.29</v>
      </c>
      <c r="K119" s="22"/>
      <c r="L119" s="22"/>
    </row>
    <row r="120" spans="1:12" x14ac:dyDescent="0.25">
      <c r="A120" s="12" t="s">
        <v>52</v>
      </c>
      <c r="B120" s="11"/>
      <c r="C120" s="11"/>
      <c r="D120" s="11"/>
      <c r="E120" s="11"/>
      <c r="F120" s="11"/>
      <c r="G120" s="11"/>
      <c r="H120" s="11"/>
      <c r="I120" s="11"/>
      <c r="J120" s="11"/>
    </row>
    <row r="121" spans="1:12" x14ac:dyDescent="0.25">
      <c r="A121" s="26" t="s">
        <v>54</v>
      </c>
      <c r="B121" s="12" t="s">
        <v>70</v>
      </c>
      <c r="C121" s="13">
        <v>129</v>
      </c>
      <c r="D121" s="13">
        <v>76</v>
      </c>
      <c r="E121" s="11"/>
      <c r="F121" s="11"/>
      <c r="G121" s="11"/>
      <c r="H121" s="11"/>
      <c r="I121" s="11"/>
      <c r="J121" s="11"/>
    </row>
    <row r="122" spans="1:12" x14ac:dyDescent="0.25">
      <c r="A122" s="11"/>
      <c r="B122" s="12" t="s">
        <v>7</v>
      </c>
      <c r="C122" s="13">
        <v>17934.05</v>
      </c>
      <c r="D122" s="13">
        <v>6699.69</v>
      </c>
      <c r="E122" s="13">
        <v>14177.42</v>
      </c>
      <c r="F122" s="13">
        <v>10473.16</v>
      </c>
      <c r="G122" s="13">
        <v>-3175.07</v>
      </c>
      <c r="H122" s="13">
        <v>28936.400000000001</v>
      </c>
      <c r="I122" s="13">
        <v>17172.849999999999</v>
      </c>
      <c r="J122" s="13">
        <v>46109.25</v>
      </c>
      <c r="K122" s="21">
        <v>2766.5549999999998</v>
      </c>
      <c r="L122" s="21">
        <v>3119.4614999999999</v>
      </c>
    </row>
    <row r="123" spans="1:12" x14ac:dyDescent="0.25">
      <c r="A123" s="11"/>
      <c r="B123" s="12" t="s">
        <v>8</v>
      </c>
      <c r="C123" s="13">
        <v>12761.85</v>
      </c>
      <c r="D123" s="13">
        <v>5058.74</v>
      </c>
      <c r="E123" s="13">
        <v>4264.93</v>
      </c>
      <c r="F123" s="13">
        <v>3908.38</v>
      </c>
      <c r="G123" s="13">
        <v>-3175.07</v>
      </c>
      <c r="H123" s="11"/>
      <c r="I123" s="11"/>
      <c r="J123" s="13">
        <v>22818.83</v>
      </c>
    </row>
    <row r="124" spans="1:12" x14ac:dyDescent="0.25">
      <c r="A124" s="11"/>
      <c r="B124" s="12" t="s">
        <v>9</v>
      </c>
      <c r="C124" s="13">
        <v>71.16</v>
      </c>
      <c r="D124" s="13">
        <v>75.510000000000005</v>
      </c>
      <c r="E124" s="13">
        <v>30.08</v>
      </c>
      <c r="F124" s="13">
        <v>37.32</v>
      </c>
      <c r="G124" s="11"/>
      <c r="H124" s="11"/>
      <c r="I124" s="11"/>
      <c r="J124" s="13">
        <v>49.48</v>
      </c>
    </row>
    <row r="125" spans="1:12" x14ac:dyDescent="0.25">
      <c r="A125" s="11"/>
      <c r="B125" s="12" t="s">
        <v>10</v>
      </c>
      <c r="C125" s="13">
        <v>139.02000000000001</v>
      </c>
      <c r="D125" s="13">
        <v>88.15</v>
      </c>
      <c r="E125" s="13">
        <v>109.9</v>
      </c>
      <c r="F125" s="13">
        <v>137.80000000000001</v>
      </c>
      <c r="G125" s="11"/>
      <c r="H125" s="11"/>
      <c r="I125" s="11"/>
      <c r="J125" s="13">
        <v>224.92</v>
      </c>
    </row>
    <row r="126" spans="1:12" x14ac:dyDescent="0.25">
      <c r="A126" s="11"/>
      <c r="B126" s="12" t="s">
        <v>11</v>
      </c>
      <c r="C126" s="13">
        <v>200</v>
      </c>
      <c r="D126" s="13">
        <v>65.599999999999994</v>
      </c>
      <c r="E126" s="11"/>
      <c r="F126" s="11"/>
      <c r="G126" s="11"/>
      <c r="H126" s="11"/>
      <c r="I126" s="11"/>
      <c r="J126" s="13">
        <v>265.60000000000002</v>
      </c>
    </row>
    <row r="127" spans="1:12" x14ac:dyDescent="0.25">
      <c r="A127" s="11"/>
      <c r="B127" s="12" t="s">
        <v>12</v>
      </c>
      <c r="C127" s="13">
        <v>1.55</v>
      </c>
      <c r="D127" s="13">
        <v>0.86</v>
      </c>
      <c r="E127" s="11"/>
      <c r="F127" s="11"/>
      <c r="G127" s="11"/>
      <c r="H127" s="11"/>
      <c r="I127" s="11"/>
      <c r="J127" s="13">
        <v>1.3</v>
      </c>
    </row>
    <row r="128" spans="1:12" x14ac:dyDescent="0.25">
      <c r="A128" s="11"/>
      <c r="B128" s="12" t="s">
        <v>13</v>
      </c>
      <c r="C128" s="13">
        <v>89.67</v>
      </c>
      <c r="D128" s="13">
        <v>102.13</v>
      </c>
      <c r="E128" s="11"/>
      <c r="F128" s="11"/>
      <c r="G128" s="11"/>
      <c r="H128" s="11"/>
      <c r="I128" s="11"/>
      <c r="J128" s="13">
        <v>92.75</v>
      </c>
    </row>
    <row r="129" spans="1:14" ht="15.75" thickBot="1" x14ac:dyDescent="0.3">
      <c r="A129" s="14"/>
      <c r="B129" s="14" t="s">
        <v>16</v>
      </c>
      <c r="C129" s="15">
        <v>652.14</v>
      </c>
      <c r="D129" s="15">
        <v>1189.21</v>
      </c>
      <c r="E129" s="15">
        <v>0</v>
      </c>
      <c r="F129" s="15">
        <v>0</v>
      </c>
      <c r="G129" s="15"/>
      <c r="H129" s="15"/>
      <c r="I129" s="15"/>
      <c r="J129" s="15">
        <v>1841.35</v>
      </c>
      <c r="K129" s="22"/>
      <c r="L129" s="22"/>
    </row>
    <row r="130" spans="1:14" x14ac:dyDescent="0.25">
      <c r="A130" s="12" t="s">
        <v>55</v>
      </c>
      <c r="B130" s="11"/>
      <c r="C130" s="11"/>
      <c r="D130" s="11"/>
      <c r="E130" s="11"/>
      <c r="F130" s="11"/>
      <c r="G130" s="11"/>
      <c r="H130" s="11"/>
      <c r="I130" s="11"/>
      <c r="J130" s="11"/>
    </row>
    <row r="131" spans="1:14" x14ac:dyDescent="0.25">
      <c r="A131" s="26" t="s">
        <v>57</v>
      </c>
      <c r="B131" s="12" t="s">
        <v>71</v>
      </c>
      <c r="C131" s="13">
        <v>80</v>
      </c>
      <c r="D131" s="13">
        <v>54</v>
      </c>
      <c r="E131" s="11"/>
      <c r="F131" s="11"/>
      <c r="G131" s="11"/>
      <c r="H131" s="11"/>
      <c r="I131" s="11"/>
      <c r="J131" s="11"/>
    </row>
    <row r="132" spans="1:14" x14ac:dyDescent="0.25">
      <c r="A132" s="31"/>
      <c r="B132" s="12" t="s">
        <v>7</v>
      </c>
      <c r="C132" s="13">
        <v>7640.28</v>
      </c>
      <c r="D132" s="13">
        <v>4242.16</v>
      </c>
      <c r="E132" s="13">
        <v>6134.45</v>
      </c>
      <c r="F132" s="13">
        <v>2860.42</v>
      </c>
      <c r="G132" s="13">
        <v>-1558.62</v>
      </c>
      <c r="H132" s="13">
        <v>12216.11</v>
      </c>
      <c r="I132" s="13">
        <v>7102.58</v>
      </c>
      <c r="J132" s="13">
        <v>19318.689999999999</v>
      </c>
      <c r="K132" s="21">
        <v>1159.1213999999998</v>
      </c>
      <c r="L132" s="21">
        <v>1312.5273</v>
      </c>
    </row>
    <row r="133" spans="1:14" x14ac:dyDescent="0.25">
      <c r="A133" s="11"/>
      <c r="B133" s="12" t="s">
        <v>8</v>
      </c>
      <c r="C133" s="13">
        <v>4854.38</v>
      </c>
      <c r="D133" s="13">
        <v>3172.11</v>
      </c>
      <c r="E133" s="13">
        <v>1757.79</v>
      </c>
      <c r="F133" s="13">
        <v>749.01</v>
      </c>
      <c r="G133" s="13">
        <v>-1558.62</v>
      </c>
      <c r="H133" s="11"/>
      <c r="I133" s="11"/>
      <c r="J133" s="13">
        <v>8974.67</v>
      </c>
    </row>
    <row r="134" spans="1:14" x14ac:dyDescent="0.25">
      <c r="A134" s="11"/>
      <c r="B134" s="12" t="s">
        <v>9</v>
      </c>
      <c r="C134" s="13">
        <v>63.54</v>
      </c>
      <c r="D134" s="13">
        <v>74.78</v>
      </c>
      <c r="E134" s="13">
        <v>28.65</v>
      </c>
      <c r="F134" s="13">
        <v>26.19</v>
      </c>
      <c r="G134" s="11"/>
      <c r="H134" s="11"/>
      <c r="I134" s="11"/>
      <c r="J134" s="13">
        <v>46.45</v>
      </c>
    </row>
    <row r="135" spans="1:14" x14ac:dyDescent="0.25">
      <c r="A135" s="11"/>
      <c r="B135" s="12" t="s">
        <v>10</v>
      </c>
      <c r="C135" s="13">
        <v>95.5</v>
      </c>
      <c r="D135" s="13">
        <v>78.56</v>
      </c>
      <c r="E135" s="13">
        <v>76.680000000000007</v>
      </c>
      <c r="F135" s="13">
        <v>52.97</v>
      </c>
      <c r="G135" s="11"/>
      <c r="H135" s="11"/>
      <c r="I135" s="11"/>
      <c r="J135" s="13">
        <v>144.16999999999999</v>
      </c>
    </row>
    <row r="136" spans="1:14" x14ac:dyDescent="0.25">
      <c r="A136" s="11"/>
      <c r="B136" s="12" t="s">
        <v>11</v>
      </c>
      <c r="C136" s="13">
        <v>88.31</v>
      </c>
      <c r="D136" s="13">
        <v>48.1</v>
      </c>
      <c r="E136" s="11"/>
      <c r="F136" s="11"/>
      <c r="G136" s="11"/>
      <c r="H136" s="11"/>
      <c r="I136" s="11"/>
      <c r="J136" s="13">
        <v>136.41</v>
      </c>
    </row>
    <row r="137" spans="1:14" x14ac:dyDescent="0.25">
      <c r="A137" s="11"/>
      <c r="B137" s="12" t="s">
        <v>12</v>
      </c>
      <c r="C137" s="13">
        <v>1.1000000000000001</v>
      </c>
      <c r="D137" s="13">
        <v>0.89</v>
      </c>
      <c r="E137" s="11"/>
      <c r="F137" s="11"/>
      <c r="G137" s="11"/>
      <c r="H137" s="11"/>
      <c r="I137" s="11"/>
      <c r="J137" s="13">
        <v>1.02</v>
      </c>
    </row>
    <row r="138" spans="1:14" x14ac:dyDescent="0.25">
      <c r="A138" s="11"/>
      <c r="B138" s="12" t="s">
        <v>13</v>
      </c>
      <c r="C138" s="13">
        <v>86.52</v>
      </c>
      <c r="D138" s="13">
        <v>88.19</v>
      </c>
      <c r="E138" s="11"/>
      <c r="F138" s="11"/>
      <c r="G138" s="11"/>
      <c r="H138" s="11"/>
      <c r="I138" s="11"/>
      <c r="J138" s="13">
        <v>87.11</v>
      </c>
    </row>
    <row r="139" spans="1:14" ht="15.75" thickBot="1" x14ac:dyDescent="0.3">
      <c r="A139" s="14"/>
      <c r="B139" s="14" t="s">
        <v>16</v>
      </c>
      <c r="C139" s="15">
        <v>500</v>
      </c>
      <c r="D139" s="15">
        <v>50</v>
      </c>
      <c r="E139" s="15">
        <v>0</v>
      </c>
      <c r="F139" s="15">
        <v>0</v>
      </c>
      <c r="G139" s="15"/>
      <c r="H139" s="15"/>
      <c r="I139" s="15"/>
      <c r="J139" s="15">
        <v>550</v>
      </c>
      <c r="K139" s="22"/>
      <c r="L139" s="22"/>
    </row>
    <row r="140" spans="1:14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21">
        <v>74304.984599999996</v>
      </c>
      <c r="L140" s="21">
        <v>66305.522699999987</v>
      </c>
      <c r="M140" s="24">
        <f>K140-L140</f>
        <v>7999.4619000000093</v>
      </c>
      <c r="N140" t="s">
        <v>88</v>
      </c>
    </row>
    <row r="141" spans="1:14" x14ac:dyDescent="0.25">
      <c r="H141" s="16" t="s">
        <v>85</v>
      </c>
      <c r="I141" s="16"/>
      <c r="K141" s="21">
        <v>174986</v>
      </c>
      <c r="L141" s="21">
        <f>K141-K140+L140</f>
        <v>166986.53810000001</v>
      </c>
    </row>
    <row r="142" spans="1:14" x14ac:dyDescent="0.25">
      <c r="H142" s="16" t="s">
        <v>86</v>
      </c>
      <c r="I142" s="16"/>
      <c r="K142" s="21">
        <v>476921</v>
      </c>
      <c r="L142" s="21">
        <v>541750.1</v>
      </c>
      <c r="M142" t="s">
        <v>125</v>
      </c>
    </row>
    <row r="143" spans="1:14" x14ac:dyDescent="0.25">
      <c r="H143" s="16" t="s">
        <v>87</v>
      </c>
      <c r="I143" s="16"/>
      <c r="K143" s="23">
        <f>K141/K142</f>
        <v>0.36690772685622985</v>
      </c>
      <c r="L143" s="23">
        <f>L141/L142</f>
        <v>0.30823536183934258</v>
      </c>
      <c r="M143" s="25">
        <f>K143-L143</f>
        <v>5.8672365016887273E-2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topLeftCell="A118" zoomScale="85" zoomScaleNormal="85" workbookViewId="0">
      <selection activeCell="M134" sqref="M134"/>
    </sheetView>
  </sheetViews>
  <sheetFormatPr defaultRowHeight="15" x14ac:dyDescent="0.25"/>
  <cols>
    <col min="1" max="1" width="21" style="34" customWidth="1"/>
    <col min="2" max="2" width="18.42578125" bestFit="1" customWidth="1"/>
    <col min="3" max="3" width="14.42578125" bestFit="1" customWidth="1"/>
    <col min="4" max="5" width="14.140625" bestFit="1" customWidth="1"/>
    <col min="6" max="6" width="13.85546875" bestFit="1" customWidth="1"/>
    <col min="7" max="7" width="9.28515625" bestFit="1" customWidth="1"/>
    <col min="8" max="8" width="19.85546875" bestFit="1" customWidth="1"/>
    <col min="9" max="9" width="13.5703125" bestFit="1" customWidth="1"/>
    <col min="10" max="10" width="13.140625" bestFit="1" customWidth="1"/>
    <col min="11" max="11" width="16.42578125" style="21" bestFit="1" customWidth="1"/>
    <col min="12" max="12" width="13.5703125" style="21" bestFit="1" customWidth="1"/>
    <col min="13" max="13" width="9.7109375" bestFit="1" customWidth="1"/>
    <col min="17" max="17" width="11.5703125" bestFit="1" customWidth="1"/>
  </cols>
  <sheetData>
    <row r="1" spans="1:12" s="30" customFormat="1" x14ac:dyDescent="0.25">
      <c r="A1" s="27" t="s">
        <v>0</v>
      </c>
      <c r="B1" s="27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96</v>
      </c>
      <c r="I1" s="28" t="s">
        <v>97</v>
      </c>
      <c r="J1" s="28" t="s">
        <v>98</v>
      </c>
      <c r="K1" s="29" t="s">
        <v>99</v>
      </c>
      <c r="L1" s="29" t="s">
        <v>100</v>
      </c>
    </row>
    <row r="2" spans="1:12" x14ac:dyDescent="0.25">
      <c r="A2" s="32" t="s">
        <v>14</v>
      </c>
      <c r="B2" s="16"/>
      <c r="C2" s="16"/>
      <c r="D2" s="16"/>
      <c r="E2" s="16"/>
      <c r="F2" s="16"/>
      <c r="G2" s="16"/>
      <c r="H2" s="16"/>
      <c r="I2" s="16"/>
      <c r="J2" s="16"/>
    </row>
    <row r="3" spans="1:12" x14ac:dyDescent="0.25">
      <c r="A3" s="33" t="s">
        <v>17</v>
      </c>
      <c r="B3" s="17" t="s">
        <v>72</v>
      </c>
      <c r="C3" s="18">
        <v>171</v>
      </c>
      <c r="D3" s="18">
        <v>89</v>
      </c>
      <c r="E3" s="16"/>
      <c r="F3" s="16"/>
      <c r="G3" s="16"/>
      <c r="H3" s="16"/>
      <c r="I3" s="16"/>
      <c r="J3" s="16"/>
    </row>
    <row r="4" spans="1:12" x14ac:dyDescent="0.25">
      <c r="B4" s="17" t="s">
        <v>7</v>
      </c>
      <c r="C4" s="18">
        <v>23892.17</v>
      </c>
      <c r="D4" s="18">
        <v>10590.58</v>
      </c>
      <c r="E4" s="18">
        <v>25980.14</v>
      </c>
      <c r="F4" s="18">
        <v>19424.72</v>
      </c>
      <c r="G4" s="18">
        <v>-2777.59</v>
      </c>
      <c r="H4" s="18">
        <v>47094.720000000001</v>
      </c>
      <c r="I4" s="18">
        <v>30015.300000000003</v>
      </c>
      <c r="J4" s="18">
        <v>77110.02</v>
      </c>
      <c r="K4" s="21">
        <v>4626.6012000000001</v>
      </c>
      <c r="L4" s="21">
        <v>5138.9838</v>
      </c>
    </row>
    <row r="5" spans="1:12" x14ac:dyDescent="0.25">
      <c r="B5" s="17" t="s">
        <v>8</v>
      </c>
      <c r="C5" s="18">
        <v>17628.57</v>
      </c>
      <c r="D5" s="18">
        <v>8057.33</v>
      </c>
      <c r="E5" s="18">
        <v>9145.31</v>
      </c>
      <c r="F5" s="18">
        <v>7834.77</v>
      </c>
      <c r="G5" s="18">
        <v>-2777.59</v>
      </c>
      <c r="H5" s="16"/>
      <c r="I5" s="16"/>
      <c r="J5" s="18">
        <v>39888.39</v>
      </c>
    </row>
    <row r="6" spans="1:12" x14ac:dyDescent="0.25">
      <c r="B6" s="17" t="s">
        <v>9</v>
      </c>
      <c r="C6" s="18">
        <v>73.78</v>
      </c>
      <c r="D6" s="18">
        <v>76.08</v>
      </c>
      <c r="E6" s="18">
        <v>35.200000000000003</v>
      </c>
      <c r="F6" s="18">
        <v>40.33</v>
      </c>
      <c r="G6" s="16"/>
      <c r="H6" s="16"/>
      <c r="I6" s="16"/>
      <c r="J6" s="18">
        <v>51.72</v>
      </c>
    </row>
    <row r="7" spans="1:12" x14ac:dyDescent="0.25">
      <c r="B7" s="17" t="s">
        <v>10</v>
      </c>
      <c r="C7" s="18">
        <v>139.72</v>
      </c>
      <c r="D7" s="18">
        <v>119</v>
      </c>
      <c r="E7" s="18">
        <v>151.93</v>
      </c>
      <c r="F7" s="18">
        <v>218.26</v>
      </c>
      <c r="G7" s="16"/>
      <c r="H7" s="16"/>
      <c r="I7" s="16"/>
      <c r="J7" s="18">
        <v>296.58</v>
      </c>
    </row>
    <row r="8" spans="1:12" x14ac:dyDescent="0.25">
      <c r="B8" s="17" t="s">
        <v>11</v>
      </c>
      <c r="C8" s="18">
        <v>252.5</v>
      </c>
      <c r="D8" s="18">
        <v>98.8</v>
      </c>
      <c r="E8" s="16"/>
      <c r="F8" s="16"/>
      <c r="G8" s="16"/>
      <c r="H8" s="16"/>
      <c r="I8" s="16"/>
      <c r="J8" s="18">
        <v>351.3</v>
      </c>
    </row>
    <row r="9" spans="1:12" x14ac:dyDescent="0.25">
      <c r="B9" s="17" t="s">
        <v>12</v>
      </c>
      <c r="C9" s="18">
        <v>1.48</v>
      </c>
      <c r="D9" s="18">
        <v>1.1100000000000001</v>
      </c>
      <c r="E9" s="16"/>
      <c r="F9" s="16"/>
      <c r="G9" s="16"/>
      <c r="H9" s="16"/>
      <c r="I9" s="16"/>
      <c r="J9" s="18">
        <v>1.35</v>
      </c>
    </row>
    <row r="10" spans="1:12" x14ac:dyDescent="0.25">
      <c r="B10" s="17" t="s">
        <v>13</v>
      </c>
      <c r="C10" s="18">
        <v>94.62</v>
      </c>
      <c r="D10" s="18">
        <v>107.19</v>
      </c>
      <c r="E10" s="16"/>
      <c r="F10" s="16"/>
      <c r="G10" s="16"/>
      <c r="H10" s="16"/>
      <c r="I10" s="16"/>
      <c r="J10" s="18">
        <v>98.16</v>
      </c>
    </row>
    <row r="11" spans="1:12" ht="15.75" thickBot="1" x14ac:dyDescent="0.3">
      <c r="A11" s="35"/>
      <c r="B11" s="19" t="s">
        <v>16</v>
      </c>
      <c r="C11" s="20">
        <v>761.24</v>
      </c>
      <c r="D11" s="20">
        <v>879.97</v>
      </c>
      <c r="E11" s="20">
        <v>0</v>
      </c>
      <c r="F11" s="20">
        <v>0</v>
      </c>
      <c r="G11" s="20"/>
      <c r="H11" s="20"/>
      <c r="I11" s="20"/>
      <c r="J11" s="20">
        <v>1641.21</v>
      </c>
      <c r="K11" s="22"/>
      <c r="L11" s="22"/>
    </row>
    <row r="12" spans="1:12" x14ac:dyDescent="0.25">
      <c r="A12" s="32" t="s">
        <v>18</v>
      </c>
      <c r="B12" s="16"/>
      <c r="C12" s="16"/>
      <c r="D12" s="16"/>
      <c r="E12" s="16"/>
      <c r="F12" s="16"/>
      <c r="G12" s="16"/>
      <c r="H12" s="16"/>
      <c r="I12" s="16"/>
      <c r="J12" s="16"/>
    </row>
    <row r="13" spans="1:12" x14ac:dyDescent="0.25">
      <c r="A13" s="33" t="s">
        <v>20</v>
      </c>
      <c r="B13" s="17" t="s">
        <v>73</v>
      </c>
      <c r="C13" s="18">
        <v>229</v>
      </c>
      <c r="D13" s="18">
        <v>115</v>
      </c>
      <c r="E13" s="16"/>
      <c r="F13" s="16"/>
      <c r="G13" s="16"/>
      <c r="H13" s="16"/>
      <c r="I13" s="16"/>
      <c r="J13" s="16"/>
    </row>
    <row r="14" spans="1:12" x14ac:dyDescent="0.25">
      <c r="B14" s="17" t="s">
        <v>7</v>
      </c>
      <c r="C14" s="18">
        <v>40765.660000000003</v>
      </c>
      <c r="D14" s="18">
        <v>11683.55</v>
      </c>
      <c r="E14" s="18">
        <v>29360.02</v>
      </c>
      <c r="F14" s="18">
        <v>21103.54</v>
      </c>
      <c r="G14" s="18">
        <v>-6509.15</v>
      </c>
      <c r="H14" s="18">
        <v>63616.530000000006</v>
      </c>
      <c r="I14" s="18">
        <v>32787.089999999997</v>
      </c>
      <c r="J14" s="18">
        <v>96403.62</v>
      </c>
      <c r="K14" s="21">
        <v>7712.2896000000001</v>
      </c>
      <c r="L14" s="21">
        <v>6709.1004000000003</v>
      </c>
    </row>
    <row r="15" spans="1:12" x14ac:dyDescent="0.25">
      <c r="B15" s="17" t="s">
        <v>8</v>
      </c>
      <c r="C15" s="18">
        <v>29655.11</v>
      </c>
      <c r="D15" s="18">
        <v>8756.75</v>
      </c>
      <c r="E15" s="18">
        <v>10726.25</v>
      </c>
      <c r="F15" s="18">
        <v>8012.9</v>
      </c>
      <c r="G15" s="18">
        <v>-6509.15</v>
      </c>
      <c r="H15" s="16"/>
      <c r="I15" s="16"/>
      <c r="J15" s="18">
        <v>50641.86</v>
      </c>
    </row>
    <row r="16" spans="1:12" x14ac:dyDescent="0.25">
      <c r="B16" s="17" t="s">
        <v>9</v>
      </c>
      <c r="C16" s="18">
        <v>72.75</v>
      </c>
      <c r="D16" s="18">
        <v>74.95</v>
      </c>
      <c r="E16" s="18">
        <v>36.53</v>
      </c>
      <c r="F16" s="18">
        <v>37.97</v>
      </c>
      <c r="G16" s="16"/>
      <c r="H16" s="16"/>
      <c r="I16" s="16"/>
      <c r="J16" s="18">
        <v>52.53</v>
      </c>
    </row>
    <row r="17" spans="1:12" x14ac:dyDescent="0.25">
      <c r="B17" s="17" t="s">
        <v>10</v>
      </c>
      <c r="C17" s="18">
        <v>178.02</v>
      </c>
      <c r="D17" s="18">
        <v>101.6</v>
      </c>
      <c r="E17" s="18">
        <v>128.21</v>
      </c>
      <c r="F17" s="18">
        <v>183.51</v>
      </c>
      <c r="G17" s="16"/>
      <c r="H17" s="16"/>
      <c r="I17" s="16"/>
      <c r="J17" s="18">
        <v>280.24</v>
      </c>
    </row>
    <row r="18" spans="1:12" x14ac:dyDescent="0.25">
      <c r="B18" s="17" t="s">
        <v>11</v>
      </c>
      <c r="C18" s="18">
        <v>378.7</v>
      </c>
      <c r="D18" s="18">
        <v>120.4</v>
      </c>
      <c r="E18" s="16"/>
      <c r="F18" s="16"/>
      <c r="G18" s="16"/>
      <c r="H18" s="16"/>
      <c r="I18" s="16"/>
      <c r="J18" s="18">
        <v>499.1</v>
      </c>
    </row>
    <row r="19" spans="1:12" x14ac:dyDescent="0.25">
      <c r="B19" s="17" t="s">
        <v>12</v>
      </c>
      <c r="C19" s="18">
        <v>1.65</v>
      </c>
      <c r="D19" s="18">
        <v>1.05</v>
      </c>
      <c r="E19" s="16"/>
      <c r="F19" s="16"/>
      <c r="G19" s="16"/>
      <c r="H19" s="16"/>
      <c r="I19" s="16"/>
      <c r="J19" s="18">
        <v>1.45</v>
      </c>
    </row>
    <row r="20" spans="1:12" x14ac:dyDescent="0.25">
      <c r="B20" s="17" t="s">
        <v>13</v>
      </c>
      <c r="C20" s="18">
        <v>107.65</v>
      </c>
      <c r="D20" s="18">
        <v>97.04</v>
      </c>
      <c r="E20" s="16"/>
      <c r="F20" s="16"/>
      <c r="G20" s="16"/>
      <c r="H20" s="16"/>
      <c r="I20" s="16"/>
      <c r="J20" s="18">
        <v>105.09</v>
      </c>
    </row>
    <row r="21" spans="1:12" ht="15.75" thickBot="1" x14ac:dyDescent="0.3">
      <c r="A21" s="35"/>
      <c r="B21" s="19" t="s">
        <v>16</v>
      </c>
      <c r="C21" s="20">
        <v>654.79999999999995</v>
      </c>
      <c r="D21" s="20">
        <v>559.44000000000005</v>
      </c>
      <c r="E21" s="20">
        <v>0</v>
      </c>
      <c r="F21" s="20">
        <v>0</v>
      </c>
      <c r="G21" s="20"/>
      <c r="H21" s="20"/>
      <c r="I21" s="20"/>
      <c r="J21" s="20">
        <v>1214.24</v>
      </c>
      <c r="K21" s="22"/>
      <c r="L21" s="22"/>
    </row>
    <row r="22" spans="1:12" x14ac:dyDescent="0.25">
      <c r="A22" s="32" t="s">
        <v>21</v>
      </c>
      <c r="B22" s="16"/>
      <c r="C22" s="16"/>
      <c r="D22" s="16"/>
      <c r="E22" s="16"/>
      <c r="F22" s="16"/>
      <c r="G22" s="16"/>
      <c r="H22" s="16"/>
      <c r="I22" s="16"/>
      <c r="J22" s="16"/>
    </row>
    <row r="23" spans="1:12" x14ac:dyDescent="0.25">
      <c r="A23" s="33" t="s">
        <v>23</v>
      </c>
      <c r="B23" s="17" t="s">
        <v>74</v>
      </c>
      <c r="C23" s="18">
        <v>223</v>
      </c>
      <c r="D23" s="18">
        <v>101</v>
      </c>
      <c r="E23" s="16"/>
      <c r="F23" s="16"/>
      <c r="G23" s="16"/>
      <c r="H23" s="16"/>
      <c r="I23" s="16"/>
      <c r="J23" s="16"/>
    </row>
    <row r="24" spans="1:12" x14ac:dyDescent="0.25">
      <c r="B24" s="17" t="s">
        <v>7</v>
      </c>
      <c r="C24" s="18">
        <v>17114.400000000001</v>
      </c>
      <c r="D24" s="18">
        <v>11367.53</v>
      </c>
      <c r="E24" s="18">
        <v>19196.240000000002</v>
      </c>
      <c r="F24" s="18">
        <v>26418.240000000002</v>
      </c>
      <c r="G24" s="18">
        <v>-4172.58</v>
      </c>
      <c r="H24" s="18">
        <v>32138.059999999998</v>
      </c>
      <c r="I24" s="18">
        <v>37785.770000000004</v>
      </c>
      <c r="J24" s="18">
        <v>69923.83</v>
      </c>
      <c r="K24" s="21">
        <v>4894.6681000000008</v>
      </c>
      <c r="L24" s="21">
        <v>4025.9984999999997</v>
      </c>
    </row>
    <row r="25" spans="1:12" x14ac:dyDescent="0.25">
      <c r="B25" s="17" t="s">
        <v>8</v>
      </c>
      <c r="C25" s="18">
        <v>10655.4</v>
      </c>
      <c r="D25" s="18">
        <v>8367.18</v>
      </c>
      <c r="E25" s="18">
        <v>5438.02</v>
      </c>
      <c r="F25" s="18">
        <v>9829.67</v>
      </c>
      <c r="G25" s="18">
        <v>-4172.58</v>
      </c>
      <c r="H25" s="16"/>
      <c r="I25" s="16"/>
      <c r="J25" s="18">
        <v>30117.69</v>
      </c>
    </row>
    <row r="26" spans="1:12" x14ac:dyDescent="0.25">
      <c r="B26" s="17" t="s">
        <v>9</v>
      </c>
      <c r="C26" s="18">
        <v>62.26</v>
      </c>
      <c r="D26" s="18">
        <v>73.61</v>
      </c>
      <c r="E26" s="18">
        <v>28.33</v>
      </c>
      <c r="F26" s="18">
        <v>37.21</v>
      </c>
      <c r="G26" s="16"/>
      <c r="H26" s="16"/>
      <c r="I26" s="16"/>
      <c r="J26" s="18">
        <v>43.07</v>
      </c>
    </row>
    <row r="27" spans="1:12" x14ac:dyDescent="0.25">
      <c r="B27" s="17" t="s">
        <v>10</v>
      </c>
      <c r="C27" s="18">
        <v>76.75</v>
      </c>
      <c r="D27" s="18">
        <v>112.55</v>
      </c>
      <c r="E27" s="18">
        <v>86.08</v>
      </c>
      <c r="F27" s="18">
        <v>261.57</v>
      </c>
      <c r="G27" s="16"/>
      <c r="H27" s="16"/>
      <c r="I27" s="16"/>
      <c r="J27" s="18">
        <v>215.81</v>
      </c>
    </row>
    <row r="28" spans="1:12" x14ac:dyDescent="0.25">
      <c r="B28" s="17" t="s">
        <v>11</v>
      </c>
      <c r="C28" s="18">
        <v>222.5</v>
      </c>
      <c r="D28" s="18">
        <v>121.3</v>
      </c>
      <c r="E28" s="16"/>
      <c r="F28" s="16"/>
      <c r="G28" s="16"/>
      <c r="H28" s="16"/>
      <c r="I28" s="16"/>
      <c r="J28" s="18">
        <v>343.8</v>
      </c>
    </row>
    <row r="29" spans="1:12" x14ac:dyDescent="0.25">
      <c r="B29" s="17" t="s">
        <v>12</v>
      </c>
      <c r="C29" s="18">
        <v>1</v>
      </c>
      <c r="D29" s="18">
        <v>1.2</v>
      </c>
      <c r="E29" s="16"/>
      <c r="F29" s="16"/>
      <c r="G29" s="16"/>
      <c r="H29" s="16"/>
      <c r="I29" s="16"/>
      <c r="J29" s="18">
        <v>1.06</v>
      </c>
    </row>
    <row r="30" spans="1:12" x14ac:dyDescent="0.25">
      <c r="B30" s="17" t="s">
        <v>13</v>
      </c>
      <c r="C30" s="18">
        <v>76.92</v>
      </c>
      <c r="D30" s="18">
        <v>93.71</v>
      </c>
      <c r="E30" s="16"/>
      <c r="F30" s="16"/>
      <c r="G30" s="16"/>
      <c r="H30" s="16"/>
      <c r="I30" s="16"/>
      <c r="J30" s="18">
        <v>82.84</v>
      </c>
    </row>
    <row r="31" spans="1:12" ht="15.75" thickBot="1" x14ac:dyDescent="0.3">
      <c r="A31" s="35"/>
      <c r="B31" s="19" t="s">
        <v>16</v>
      </c>
      <c r="C31" s="20">
        <v>767.69</v>
      </c>
      <c r="D31" s="20">
        <v>225</v>
      </c>
      <c r="E31" s="20">
        <v>0</v>
      </c>
      <c r="F31" s="20">
        <v>0</v>
      </c>
      <c r="G31" s="20"/>
      <c r="H31" s="20"/>
      <c r="I31" s="20"/>
      <c r="J31" s="20">
        <v>992.69</v>
      </c>
      <c r="K31" s="22"/>
      <c r="L31" s="22"/>
    </row>
    <row r="32" spans="1:12" x14ac:dyDescent="0.25">
      <c r="A32" s="32" t="s">
        <v>27</v>
      </c>
      <c r="B32" s="16"/>
      <c r="C32" s="16"/>
      <c r="D32" s="16"/>
      <c r="E32" s="16"/>
      <c r="F32" s="16"/>
      <c r="G32" s="16"/>
      <c r="H32" s="16"/>
      <c r="I32" s="16"/>
      <c r="J32" s="16"/>
    </row>
    <row r="33" spans="1:12" x14ac:dyDescent="0.25">
      <c r="A33" s="33" t="s">
        <v>29</v>
      </c>
      <c r="B33" s="17" t="s">
        <v>75</v>
      </c>
      <c r="C33" s="18">
        <v>190</v>
      </c>
      <c r="D33" s="18">
        <v>76</v>
      </c>
      <c r="E33" s="16"/>
      <c r="F33" s="16"/>
      <c r="G33" s="16"/>
      <c r="H33" s="16"/>
      <c r="I33" s="16"/>
      <c r="J33" s="16"/>
    </row>
    <row r="34" spans="1:12" x14ac:dyDescent="0.25">
      <c r="B34" s="17" t="s">
        <v>7</v>
      </c>
      <c r="C34" s="18">
        <v>16937.47</v>
      </c>
      <c r="D34" s="18">
        <v>6947.49</v>
      </c>
      <c r="E34" s="18">
        <v>17881.25</v>
      </c>
      <c r="F34" s="18">
        <v>6555.71</v>
      </c>
      <c r="G34" s="18">
        <v>-2576.54</v>
      </c>
      <c r="H34" s="18">
        <v>32242.18</v>
      </c>
      <c r="I34" s="18">
        <v>13503.2</v>
      </c>
      <c r="J34" s="18">
        <v>45745.38</v>
      </c>
      <c r="K34" s="21">
        <v>2744.7227999999996</v>
      </c>
      <c r="L34" s="21">
        <v>3306.8921999999998</v>
      </c>
    </row>
    <row r="35" spans="1:12" x14ac:dyDescent="0.25">
      <c r="B35" s="17" t="s">
        <v>8</v>
      </c>
      <c r="C35" s="18">
        <v>11747.8</v>
      </c>
      <c r="D35" s="18">
        <v>5189.09</v>
      </c>
      <c r="E35" s="18">
        <v>5817.72</v>
      </c>
      <c r="F35" s="18">
        <v>2234.16</v>
      </c>
      <c r="G35" s="18">
        <v>-2576.54</v>
      </c>
      <c r="H35" s="16"/>
      <c r="I35" s="16"/>
      <c r="J35" s="18">
        <v>22412.23</v>
      </c>
    </row>
    <row r="36" spans="1:12" x14ac:dyDescent="0.25">
      <c r="B36" s="17" t="s">
        <v>9</v>
      </c>
      <c r="C36" s="18">
        <v>69.36</v>
      </c>
      <c r="D36" s="18">
        <v>74.69</v>
      </c>
      <c r="E36" s="18">
        <v>32.54</v>
      </c>
      <c r="F36" s="18">
        <v>34.08</v>
      </c>
      <c r="G36" s="16"/>
      <c r="H36" s="16"/>
      <c r="I36" s="16"/>
      <c r="J36" s="18">
        <v>48.99</v>
      </c>
    </row>
    <row r="37" spans="1:12" x14ac:dyDescent="0.25">
      <c r="B37" s="17" t="s">
        <v>10</v>
      </c>
      <c r="C37" s="18">
        <v>89.14</v>
      </c>
      <c r="D37" s="18">
        <v>91.41</v>
      </c>
      <c r="E37" s="18">
        <v>94.11</v>
      </c>
      <c r="F37" s="18">
        <v>86.26</v>
      </c>
      <c r="G37" s="16"/>
      <c r="H37" s="16"/>
      <c r="I37" s="16"/>
      <c r="J37" s="18">
        <v>171.98</v>
      </c>
    </row>
    <row r="38" spans="1:12" x14ac:dyDescent="0.25">
      <c r="B38" s="17" t="s">
        <v>11</v>
      </c>
      <c r="C38" s="18">
        <v>198.36</v>
      </c>
      <c r="D38" s="18">
        <v>73.2</v>
      </c>
      <c r="E38" s="16"/>
      <c r="F38" s="16"/>
      <c r="G38" s="16"/>
      <c r="H38" s="16"/>
      <c r="I38" s="16"/>
      <c r="J38" s="18">
        <v>271.56</v>
      </c>
    </row>
    <row r="39" spans="1:12" x14ac:dyDescent="0.25">
      <c r="B39" s="17" t="s">
        <v>12</v>
      </c>
      <c r="C39" s="18">
        <v>1.04</v>
      </c>
      <c r="D39" s="18">
        <v>0.96</v>
      </c>
      <c r="E39" s="16"/>
      <c r="F39" s="16"/>
      <c r="G39" s="16"/>
      <c r="H39" s="16"/>
      <c r="I39" s="16"/>
      <c r="J39" s="18">
        <v>1.02</v>
      </c>
    </row>
    <row r="40" spans="1:12" x14ac:dyDescent="0.25">
      <c r="B40" s="17" t="s">
        <v>13</v>
      </c>
      <c r="C40" s="18">
        <v>85.39</v>
      </c>
      <c r="D40" s="18">
        <v>94.91</v>
      </c>
      <c r="E40" s="16"/>
      <c r="F40" s="16"/>
      <c r="G40" s="16"/>
      <c r="H40" s="16"/>
      <c r="I40" s="16"/>
      <c r="J40" s="18">
        <v>87.95</v>
      </c>
    </row>
    <row r="41" spans="1:12" ht="15.75" thickBot="1" x14ac:dyDescent="0.3">
      <c r="A41" s="35"/>
      <c r="B41" s="19" t="s">
        <v>16</v>
      </c>
      <c r="C41" s="20">
        <v>2799</v>
      </c>
      <c r="D41" s="20">
        <v>99.99</v>
      </c>
      <c r="E41" s="20">
        <v>0</v>
      </c>
      <c r="F41" s="20">
        <v>0</v>
      </c>
      <c r="G41" s="20"/>
      <c r="H41" s="20"/>
      <c r="I41" s="20"/>
      <c r="J41" s="20">
        <v>2898.99</v>
      </c>
      <c r="K41" s="22"/>
      <c r="L41" s="22"/>
    </row>
    <row r="42" spans="1:12" x14ac:dyDescent="0.25">
      <c r="A42" s="32" t="s">
        <v>30</v>
      </c>
      <c r="B42" s="16"/>
      <c r="C42" s="16"/>
      <c r="D42" s="16"/>
      <c r="E42" s="16"/>
      <c r="F42" s="16"/>
      <c r="G42" s="16"/>
      <c r="H42" s="16"/>
      <c r="I42" s="16"/>
      <c r="J42" s="16"/>
    </row>
    <row r="43" spans="1:12" x14ac:dyDescent="0.25">
      <c r="A43" s="33" t="s">
        <v>32</v>
      </c>
      <c r="B43" s="17" t="s">
        <v>76</v>
      </c>
      <c r="C43" s="18">
        <v>149</v>
      </c>
      <c r="D43" s="18">
        <v>100</v>
      </c>
      <c r="E43" s="16"/>
      <c r="F43" s="16"/>
      <c r="G43" s="16"/>
      <c r="H43" s="16"/>
      <c r="I43" s="16"/>
      <c r="J43" s="16"/>
    </row>
    <row r="44" spans="1:12" x14ac:dyDescent="0.25">
      <c r="B44" s="17" t="s">
        <v>7</v>
      </c>
      <c r="C44" s="18">
        <v>22809.89</v>
      </c>
      <c r="D44" s="18">
        <v>14309.72</v>
      </c>
      <c r="E44" s="18">
        <v>32738.12</v>
      </c>
      <c r="F44" s="18">
        <v>19374.27</v>
      </c>
      <c r="G44" s="18">
        <v>-2389.66</v>
      </c>
      <c r="H44" s="18">
        <v>53158.349999999991</v>
      </c>
      <c r="I44" s="18">
        <v>33683.99</v>
      </c>
      <c r="J44" s="18">
        <v>86842.34</v>
      </c>
      <c r="K44" s="21">
        <v>6947.3872000000001</v>
      </c>
      <c r="L44" s="21">
        <v>5794.7711999999992</v>
      </c>
    </row>
    <row r="45" spans="1:12" x14ac:dyDescent="0.25">
      <c r="B45" s="17" t="s">
        <v>8</v>
      </c>
      <c r="C45" s="18">
        <v>16062.6</v>
      </c>
      <c r="D45" s="18">
        <v>10633.42</v>
      </c>
      <c r="E45" s="18">
        <v>10551.01</v>
      </c>
      <c r="F45" s="18">
        <v>7566.14</v>
      </c>
      <c r="G45" s="18">
        <v>-2389.66</v>
      </c>
      <c r="H45" s="16"/>
      <c r="I45" s="16"/>
      <c r="J45" s="18">
        <v>42423.51</v>
      </c>
    </row>
    <row r="46" spans="1:12" x14ac:dyDescent="0.25">
      <c r="B46" s="17" t="s">
        <v>9</v>
      </c>
      <c r="C46" s="18">
        <v>70.42</v>
      </c>
      <c r="D46" s="18">
        <v>74.31</v>
      </c>
      <c r="E46" s="18">
        <v>32.229999999999997</v>
      </c>
      <c r="F46" s="18">
        <v>39.049999999999997</v>
      </c>
      <c r="G46" s="16"/>
      <c r="H46" s="16"/>
      <c r="I46" s="16"/>
      <c r="J46" s="18">
        <v>48.85</v>
      </c>
    </row>
    <row r="47" spans="1:12" x14ac:dyDescent="0.25">
      <c r="B47" s="17" t="s">
        <v>10</v>
      </c>
      <c r="C47" s="18">
        <v>153.09</v>
      </c>
      <c r="D47" s="18">
        <v>143.1</v>
      </c>
      <c r="E47" s="18">
        <v>219.72</v>
      </c>
      <c r="F47" s="18">
        <v>193.74</v>
      </c>
      <c r="G47" s="16"/>
      <c r="H47" s="16"/>
      <c r="I47" s="16"/>
      <c r="J47" s="18">
        <v>348.76</v>
      </c>
    </row>
    <row r="48" spans="1:12" x14ac:dyDescent="0.25">
      <c r="B48" s="17" t="s">
        <v>11</v>
      </c>
      <c r="C48" s="18">
        <v>237.38</v>
      </c>
      <c r="D48" s="18">
        <v>129.4</v>
      </c>
      <c r="E48" s="16"/>
      <c r="F48" s="16"/>
      <c r="G48" s="16"/>
      <c r="H48" s="16"/>
      <c r="I48" s="16"/>
      <c r="J48" s="18">
        <v>366.78</v>
      </c>
    </row>
    <row r="49" spans="1:12" x14ac:dyDescent="0.25">
      <c r="B49" s="17" t="s">
        <v>12</v>
      </c>
      <c r="C49" s="18">
        <v>1.59</v>
      </c>
      <c r="D49" s="18">
        <v>1.29</v>
      </c>
      <c r="E49" s="16"/>
      <c r="F49" s="16"/>
      <c r="G49" s="16"/>
      <c r="H49" s="16"/>
      <c r="I49" s="16"/>
      <c r="J49" s="18">
        <v>1.47</v>
      </c>
    </row>
    <row r="50" spans="1:12" x14ac:dyDescent="0.25">
      <c r="B50" s="17" t="s">
        <v>13</v>
      </c>
      <c r="C50" s="18">
        <v>96.09</v>
      </c>
      <c r="D50" s="18">
        <v>110.59</v>
      </c>
      <c r="E50" s="16"/>
      <c r="F50" s="16"/>
      <c r="G50" s="16"/>
      <c r="H50" s="16"/>
      <c r="I50" s="16"/>
      <c r="J50" s="18">
        <v>101.2</v>
      </c>
    </row>
    <row r="51" spans="1:12" ht="15.75" thickBot="1" x14ac:dyDescent="0.3">
      <c r="A51" s="35"/>
      <c r="B51" s="19" t="s">
        <v>16</v>
      </c>
      <c r="C51" s="20">
        <v>168.05</v>
      </c>
      <c r="D51" s="20">
        <v>650.98</v>
      </c>
      <c r="E51" s="20">
        <v>0</v>
      </c>
      <c r="F51" s="20">
        <v>0</v>
      </c>
      <c r="G51" s="20"/>
      <c r="H51" s="20"/>
      <c r="I51" s="20"/>
      <c r="J51" s="20">
        <v>819.03</v>
      </c>
      <c r="K51" s="22"/>
      <c r="L51" s="22"/>
    </row>
    <row r="52" spans="1:12" x14ac:dyDescent="0.25">
      <c r="A52" s="32" t="s">
        <v>33</v>
      </c>
      <c r="B52" s="16"/>
      <c r="C52" s="16"/>
      <c r="D52" s="16"/>
      <c r="E52" s="16"/>
      <c r="F52" s="16"/>
      <c r="G52" s="16"/>
      <c r="H52" s="16"/>
      <c r="I52" s="16"/>
      <c r="J52" s="16"/>
    </row>
    <row r="53" spans="1:12" x14ac:dyDescent="0.25">
      <c r="A53" s="33" t="s">
        <v>35</v>
      </c>
      <c r="B53" s="17" t="s">
        <v>77</v>
      </c>
      <c r="C53" s="18">
        <v>194</v>
      </c>
      <c r="D53" s="18">
        <v>112</v>
      </c>
      <c r="E53" s="16"/>
      <c r="F53" s="16"/>
      <c r="G53" s="16"/>
      <c r="H53" s="16"/>
      <c r="I53" s="16"/>
      <c r="J53" s="16"/>
    </row>
    <row r="54" spans="1:12" x14ac:dyDescent="0.25">
      <c r="B54" s="17" t="s">
        <v>7</v>
      </c>
      <c r="C54" s="18">
        <v>43360.6</v>
      </c>
      <c r="D54" s="18">
        <v>14398.76</v>
      </c>
      <c r="E54" s="18">
        <v>52734.39</v>
      </c>
      <c r="F54" s="18">
        <v>51579.93</v>
      </c>
      <c r="G54" s="18">
        <v>-4775.66</v>
      </c>
      <c r="H54" s="18">
        <v>91319.329999999987</v>
      </c>
      <c r="I54" s="18">
        <v>65978.69</v>
      </c>
      <c r="J54" s="18">
        <v>157298.01999999999</v>
      </c>
      <c r="K54" s="21">
        <v>12583.8416</v>
      </c>
      <c r="L54" s="21">
        <v>10198.100399999998</v>
      </c>
    </row>
    <row r="55" spans="1:12" x14ac:dyDescent="0.25">
      <c r="B55" s="17" t="s">
        <v>8</v>
      </c>
      <c r="C55" s="18">
        <v>31113.3</v>
      </c>
      <c r="D55" s="18">
        <v>10628.96</v>
      </c>
      <c r="E55" s="18">
        <v>13005.37</v>
      </c>
      <c r="F55" s="18">
        <v>21062.1</v>
      </c>
      <c r="G55" s="18">
        <v>-4775.66</v>
      </c>
      <c r="H55" s="16"/>
      <c r="I55" s="16"/>
      <c r="J55" s="18">
        <v>71034.070000000007</v>
      </c>
    </row>
    <row r="56" spans="1:12" x14ac:dyDescent="0.25">
      <c r="B56" s="17" t="s">
        <v>9</v>
      </c>
      <c r="C56" s="18">
        <v>71.75</v>
      </c>
      <c r="D56" s="18">
        <v>73.819999999999993</v>
      </c>
      <c r="E56" s="18">
        <v>24.66</v>
      </c>
      <c r="F56" s="18">
        <v>40.83</v>
      </c>
      <c r="G56" s="16"/>
      <c r="H56" s="16"/>
      <c r="I56" s="16"/>
      <c r="J56" s="18">
        <v>45.15</v>
      </c>
    </row>
    <row r="57" spans="1:12" x14ac:dyDescent="0.25">
      <c r="B57" s="17" t="s">
        <v>10</v>
      </c>
      <c r="C57" s="18">
        <v>223.51</v>
      </c>
      <c r="D57" s="18">
        <v>128.56</v>
      </c>
      <c r="E57" s="18">
        <v>271.83</v>
      </c>
      <c r="F57" s="18">
        <v>460.54</v>
      </c>
      <c r="G57" s="16"/>
      <c r="H57" s="16"/>
      <c r="I57" s="16"/>
      <c r="J57" s="18">
        <v>514.04999999999995</v>
      </c>
    </row>
    <row r="58" spans="1:12" x14ac:dyDescent="0.25">
      <c r="B58" s="17" t="s">
        <v>11</v>
      </c>
      <c r="C58" s="18">
        <v>407.1</v>
      </c>
      <c r="D58" s="18">
        <v>136.6</v>
      </c>
      <c r="E58" s="16"/>
      <c r="F58" s="16"/>
      <c r="G58" s="16"/>
      <c r="H58" s="16"/>
      <c r="I58" s="16"/>
      <c r="J58" s="18">
        <v>543.70000000000005</v>
      </c>
    </row>
    <row r="59" spans="1:12" x14ac:dyDescent="0.25">
      <c r="B59" s="17" t="s">
        <v>12</v>
      </c>
      <c r="C59" s="18">
        <v>2.1</v>
      </c>
      <c r="D59" s="18">
        <v>1.22</v>
      </c>
      <c r="E59" s="16"/>
      <c r="F59" s="16"/>
      <c r="G59" s="16"/>
      <c r="H59" s="16"/>
      <c r="I59" s="16"/>
      <c r="J59" s="18">
        <v>1.78</v>
      </c>
    </row>
    <row r="60" spans="1:12" x14ac:dyDescent="0.25">
      <c r="B60" s="17" t="s">
        <v>13</v>
      </c>
      <c r="C60" s="18">
        <v>106.51</v>
      </c>
      <c r="D60" s="18">
        <v>105.41</v>
      </c>
      <c r="E60" s="16"/>
      <c r="F60" s="16"/>
      <c r="G60" s="16"/>
      <c r="H60" s="16"/>
      <c r="I60" s="16"/>
      <c r="J60" s="18">
        <v>106.23</v>
      </c>
    </row>
    <row r="61" spans="1:12" ht="15.75" thickBot="1" x14ac:dyDescent="0.3">
      <c r="A61" s="35"/>
      <c r="B61" s="19" t="s">
        <v>16</v>
      </c>
      <c r="C61" s="20">
        <v>800.69</v>
      </c>
      <c r="D61" s="20">
        <v>301.5</v>
      </c>
      <c r="E61" s="20">
        <v>0</v>
      </c>
      <c r="F61" s="20">
        <v>0</v>
      </c>
      <c r="G61" s="20"/>
      <c r="H61" s="20"/>
      <c r="I61" s="20"/>
      <c r="J61" s="20">
        <v>1102.19</v>
      </c>
      <c r="K61" s="22"/>
      <c r="L61" s="22"/>
    </row>
    <row r="62" spans="1:12" x14ac:dyDescent="0.25">
      <c r="A62" s="32" t="s">
        <v>36</v>
      </c>
      <c r="B62" s="16"/>
      <c r="C62" s="16"/>
      <c r="D62" s="16"/>
      <c r="E62" s="16"/>
      <c r="F62" s="16"/>
      <c r="G62" s="16"/>
      <c r="H62" s="16"/>
      <c r="I62" s="16"/>
      <c r="J62" s="16"/>
    </row>
    <row r="63" spans="1:12" x14ac:dyDescent="0.25">
      <c r="A63" s="33" t="s">
        <v>38</v>
      </c>
      <c r="B63" s="17" t="s">
        <v>78</v>
      </c>
      <c r="C63" s="18">
        <v>208</v>
      </c>
      <c r="D63" s="18">
        <v>110</v>
      </c>
      <c r="E63" s="16"/>
      <c r="F63" s="16"/>
      <c r="G63" s="16"/>
      <c r="H63" s="16"/>
      <c r="I63" s="16"/>
      <c r="J63" s="16"/>
    </row>
    <row r="64" spans="1:12" x14ac:dyDescent="0.25">
      <c r="B64" s="17" t="s">
        <v>7</v>
      </c>
      <c r="C64" s="18">
        <v>19784.61</v>
      </c>
      <c r="D64" s="18">
        <v>12060.47</v>
      </c>
      <c r="E64" s="18">
        <v>19876.05</v>
      </c>
      <c r="F64" s="18">
        <v>23773.119999999999</v>
      </c>
      <c r="G64" s="18">
        <v>-2365.66</v>
      </c>
      <c r="H64" s="18">
        <v>37295</v>
      </c>
      <c r="I64" s="18">
        <v>35833.589999999997</v>
      </c>
      <c r="J64" s="18">
        <v>73128.59</v>
      </c>
      <c r="K64" s="21">
        <v>5119.0012999999999</v>
      </c>
      <c r="L64" s="21">
        <v>4431.5576999999994</v>
      </c>
    </row>
    <row r="65" spans="1:12" x14ac:dyDescent="0.25">
      <c r="B65" s="17" t="s">
        <v>8</v>
      </c>
      <c r="C65" s="18">
        <v>13866.46</v>
      </c>
      <c r="D65" s="18">
        <v>9122.92</v>
      </c>
      <c r="E65" s="18">
        <v>6024.29</v>
      </c>
      <c r="F65" s="18">
        <v>9107.3799999999992</v>
      </c>
      <c r="G65" s="18">
        <v>-2365.66</v>
      </c>
      <c r="H65" s="16"/>
      <c r="I65" s="16"/>
      <c r="J65" s="18">
        <v>35755.39</v>
      </c>
    </row>
    <row r="66" spans="1:12" x14ac:dyDescent="0.25">
      <c r="B66" s="17" t="s">
        <v>9</v>
      </c>
      <c r="C66" s="18">
        <v>70.09</v>
      </c>
      <c r="D66" s="18">
        <v>75.64</v>
      </c>
      <c r="E66" s="18">
        <v>30.31</v>
      </c>
      <c r="F66" s="18">
        <v>38.31</v>
      </c>
      <c r="G66" s="16"/>
      <c r="H66" s="16"/>
      <c r="I66" s="16"/>
      <c r="J66" s="18">
        <v>48.89</v>
      </c>
    </row>
    <row r="67" spans="1:12" x14ac:dyDescent="0.25">
      <c r="B67" s="17" t="s">
        <v>10</v>
      </c>
      <c r="C67" s="18">
        <v>95.12</v>
      </c>
      <c r="D67" s="18">
        <v>109.64</v>
      </c>
      <c r="E67" s="18">
        <v>95.56</v>
      </c>
      <c r="F67" s="18">
        <v>216.12</v>
      </c>
      <c r="G67" s="16"/>
      <c r="H67" s="16"/>
      <c r="I67" s="16"/>
      <c r="J67" s="18">
        <v>229.96</v>
      </c>
    </row>
    <row r="68" spans="1:12" x14ac:dyDescent="0.25">
      <c r="B68" s="17" t="s">
        <v>11</v>
      </c>
      <c r="C68" s="18">
        <v>214</v>
      </c>
      <c r="D68" s="18">
        <v>119.6</v>
      </c>
      <c r="E68" s="16"/>
      <c r="F68" s="16"/>
      <c r="G68" s="16"/>
      <c r="H68" s="16"/>
      <c r="I68" s="16"/>
      <c r="J68" s="18">
        <v>333.6</v>
      </c>
    </row>
    <row r="69" spans="1:12" x14ac:dyDescent="0.25">
      <c r="B69" s="17" t="s">
        <v>12</v>
      </c>
      <c r="C69" s="18">
        <v>1.03</v>
      </c>
      <c r="D69" s="18">
        <v>1.0900000000000001</v>
      </c>
      <c r="E69" s="16"/>
      <c r="F69" s="16"/>
      <c r="G69" s="16"/>
      <c r="H69" s="16"/>
      <c r="I69" s="16"/>
      <c r="J69" s="18">
        <v>1.05</v>
      </c>
    </row>
    <row r="70" spans="1:12" x14ac:dyDescent="0.25">
      <c r="B70" s="17" t="s">
        <v>13</v>
      </c>
      <c r="C70" s="18">
        <v>92.45</v>
      </c>
      <c r="D70" s="18">
        <v>100.84</v>
      </c>
      <c r="E70" s="16"/>
      <c r="F70" s="16"/>
      <c r="G70" s="16"/>
      <c r="H70" s="16"/>
      <c r="I70" s="16"/>
      <c r="J70" s="18">
        <v>95.46</v>
      </c>
    </row>
    <row r="71" spans="1:12" ht="15.75" thickBot="1" x14ac:dyDescent="0.3">
      <c r="A71" s="35"/>
      <c r="B71" s="19" t="s">
        <v>16</v>
      </c>
      <c r="C71" s="20">
        <v>604.95000000000005</v>
      </c>
      <c r="D71" s="20">
        <v>935.61</v>
      </c>
      <c r="E71" s="20">
        <v>0</v>
      </c>
      <c r="F71" s="20">
        <v>0</v>
      </c>
      <c r="G71" s="20"/>
      <c r="H71" s="20"/>
      <c r="I71" s="20"/>
      <c r="J71" s="20">
        <v>1540.56</v>
      </c>
      <c r="K71" s="22"/>
      <c r="L71" s="22"/>
    </row>
    <row r="72" spans="1:12" x14ac:dyDescent="0.25">
      <c r="A72" s="32" t="s">
        <v>39</v>
      </c>
      <c r="B72" s="16"/>
      <c r="C72" s="16"/>
      <c r="D72" s="16"/>
      <c r="E72" s="16"/>
      <c r="F72" s="16"/>
      <c r="G72" s="16"/>
      <c r="H72" s="16"/>
      <c r="I72" s="16"/>
      <c r="J72" s="16"/>
    </row>
    <row r="73" spans="1:12" x14ac:dyDescent="0.25">
      <c r="A73" s="33" t="s">
        <v>40</v>
      </c>
      <c r="B73" s="17" t="s">
        <v>79</v>
      </c>
      <c r="C73" s="18">
        <v>1</v>
      </c>
      <c r="D73" s="18">
        <v>3</v>
      </c>
      <c r="E73" s="16"/>
      <c r="F73" s="16"/>
      <c r="G73" s="16"/>
      <c r="H73" s="16"/>
      <c r="I73" s="16"/>
      <c r="J73" s="16"/>
    </row>
    <row r="74" spans="1:12" x14ac:dyDescent="0.25">
      <c r="B74" s="17" t="s">
        <v>7</v>
      </c>
      <c r="C74" s="18">
        <v>80.03</v>
      </c>
      <c r="D74" s="18">
        <v>174.31</v>
      </c>
      <c r="E74" s="18">
        <v>389.99</v>
      </c>
      <c r="F74" s="18">
        <v>112.78</v>
      </c>
      <c r="G74" s="18">
        <v>0</v>
      </c>
      <c r="H74" s="18">
        <v>470.02</v>
      </c>
      <c r="I74" s="18">
        <v>287.09000000000003</v>
      </c>
      <c r="J74" s="18">
        <v>757.11</v>
      </c>
      <c r="K74" s="21">
        <v>45.426600000000001</v>
      </c>
      <c r="L74" s="21">
        <v>50.914500000000004</v>
      </c>
    </row>
    <row r="75" spans="1:12" x14ac:dyDescent="0.25">
      <c r="B75" s="17" t="s">
        <v>8</v>
      </c>
      <c r="C75" s="18">
        <v>71.23</v>
      </c>
      <c r="D75" s="18">
        <v>131.11000000000001</v>
      </c>
      <c r="E75" s="18">
        <v>161.99</v>
      </c>
      <c r="F75" s="18">
        <v>47.08</v>
      </c>
      <c r="G75" s="18">
        <v>0</v>
      </c>
      <c r="H75" s="16"/>
      <c r="I75" s="16"/>
      <c r="J75" s="18">
        <v>411.41</v>
      </c>
    </row>
    <row r="76" spans="1:12" x14ac:dyDescent="0.25">
      <c r="B76" s="17" t="s">
        <v>9</v>
      </c>
      <c r="C76" s="18">
        <v>89</v>
      </c>
      <c r="D76" s="18">
        <v>75.22</v>
      </c>
      <c r="E76" s="18">
        <v>41.54</v>
      </c>
      <c r="F76" s="18">
        <v>41.74</v>
      </c>
      <c r="G76" s="16"/>
      <c r="H76" s="16"/>
      <c r="I76" s="16"/>
      <c r="J76" s="18">
        <v>54.33</v>
      </c>
    </row>
    <row r="77" spans="1:12" x14ac:dyDescent="0.25">
      <c r="B77" s="17" t="s">
        <v>10</v>
      </c>
      <c r="C77" s="18">
        <v>80.03</v>
      </c>
      <c r="D77" s="18">
        <v>58.1</v>
      </c>
      <c r="E77" s="18">
        <v>389.99</v>
      </c>
      <c r="F77" s="18">
        <v>37.590000000000003</v>
      </c>
      <c r="G77" s="16"/>
      <c r="H77" s="16"/>
      <c r="I77" s="16"/>
      <c r="J77" s="18">
        <v>189.28</v>
      </c>
    </row>
    <row r="78" spans="1:12" x14ac:dyDescent="0.25">
      <c r="B78" s="17" t="s">
        <v>11</v>
      </c>
      <c r="C78" s="18">
        <v>0.4</v>
      </c>
      <c r="D78" s="18">
        <v>1.5</v>
      </c>
      <c r="E78" s="16"/>
      <c r="F78" s="16"/>
      <c r="G78" s="16"/>
      <c r="H78" s="16"/>
      <c r="I78" s="16"/>
      <c r="J78" s="18">
        <v>1.9</v>
      </c>
    </row>
    <row r="79" spans="1:12" x14ac:dyDescent="0.25">
      <c r="B79" s="17" t="s">
        <v>12</v>
      </c>
      <c r="C79" s="18">
        <v>0.4</v>
      </c>
      <c r="D79" s="18">
        <v>0.5</v>
      </c>
      <c r="E79" s="16"/>
      <c r="F79" s="16"/>
      <c r="G79" s="16"/>
      <c r="H79" s="16"/>
      <c r="I79" s="16"/>
      <c r="J79" s="18">
        <v>0.48</v>
      </c>
    </row>
    <row r="80" spans="1:12" ht="15.75" thickBot="1" x14ac:dyDescent="0.3">
      <c r="A80" s="35"/>
      <c r="B80" s="19" t="s">
        <v>13</v>
      </c>
      <c r="C80" s="20">
        <v>200.08</v>
      </c>
      <c r="D80" s="20">
        <v>116.21</v>
      </c>
      <c r="E80" s="20"/>
      <c r="F80" s="20"/>
      <c r="G80" s="20"/>
      <c r="H80" s="20"/>
      <c r="I80" s="20"/>
      <c r="J80" s="20">
        <v>133.86000000000001</v>
      </c>
      <c r="K80" s="22"/>
      <c r="L80" s="22"/>
    </row>
    <row r="81" spans="1:12" x14ac:dyDescent="0.25">
      <c r="A81" s="32" t="s">
        <v>41</v>
      </c>
      <c r="B81" s="16"/>
      <c r="C81" s="16"/>
      <c r="D81" s="16"/>
      <c r="E81" s="16"/>
      <c r="F81" s="16"/>
      <c r="G81" s="16"/>
      <c r="H81" s="16"/>
      <c r="I81" s="16"/>
      <c r="J81" s="16"/>
    </row>
    <row r="82" spans="1:12" x14ac:dyDescent="0.25">
      <c r="A82" s="33" t="s">
        <v>43</v>
      </c>
      <c r="B82" s="17" t="s">
        <v>80</v>
      </c>
      <c r="C82" s="18">
        <v>208</v>
      </c>
      <c r="D82" s="18">
        <v>84</v>
      </c>
      <c r="E82" s="16"/>
      <c r="F82" s="16"/>
      <c r="G82" s="16"/>
      <c r="H82" s="16"/>
      <c r="I82" s="16"/>
      <c r="J82" s="16"/>
    </row>
    <row r="83" spans="1:12" x14ac:dyDescent="0.25">
      <c r="B83" s="17" t="s">
        <v>7</v>
      </c>
      <c r="C83" s="18">
        <v>22728.34</v>
      </c>
      <c r="D83" s="18">
        <v>5573.24</v>
      </c>
      <c r="E83" s="18">
        <v>26806.93</v>
      </c>
      <c r="F83" s="18">
        <v>14478.73</v>
      </c>
      <c r="G83" s="18">
        <v>-3196.24</v>
      </c>
      <c r="H83" s="18">
        <v>46339.030000000006</v>
      </c>
      <c r="I83" s="18">
        <v>20051.97</v>
      </c>
      <c r="J83" s="18">
        <v>66391</v>
      </c>
      <c r="K83" s="21">
        <v>4647.3700000000008</v>
      </c>
      <c r="L83" s="21">
        <v>4772.0718000000006</v>
      </c>
    </row>
    <row r="84" spans="1:12" x14ac:dyDescent="0.25">
      <c r="B84" s="17" t="s">
        <v>8</v>
      </c>
      <c r="C84" s="18">
        <v>16852.68</v>
      </c>
      <c r="D84" s="18">
        <v>4214.84</v>
      </c>
      <c r="E84" s="18">
        <v>7624.23</v>
      </c>
      <c r="F84" s="18">
        <v>5498.79</v>
      </c>
      <c r="G84" s="18">
        <v>-3196.24</v>
      </c>
      <c r="H84" s="16"/>
      <c r="I84" s="16"/>
      <c r="J84" s="18">
        <v>30994.3</v>
      </c>
    </row>
    <row r="85" spans="1:12" x14ac:dyDescent="0.25">
      <c r="B85" s="17" t="s">
        <v>9</v>
      </c>
      <c r="C85" s="18">
        <v>74.150000000000006</v>
      </c>
      <c r="D85" s="18">
        <v>75.63</v>
      </c>
      <c r="E85" s="18">
        <v>28.44</v>
      </c>
      <c r="F85" s="18">
        <v>37.979999999999997</v>
      </c>
      <c r="G85" s="16"/>
      <c r="H85" s="16"/>
      <c r="I85" s="16"/>
      <c r="J85" s="18">
        <v>46.68</v>
      </c>
    </row>
    <row r="86" spans="1:12" x14ac:dyDescent="0.25">
      <c r="B86" s="17" t="s">
        <v>10</v>
      </c>
      <c r="C86" s="18">
        <v>109.27</v>
      </c>
      <c r="D86" s="18">
        <v>66.349999999999994</v>
      </c>
      <c r="E86" s="18">
        <v>128.88</v>
      </c>
      <c r="F86" s="18">
        <v>172.37</v>
      </c>
      <c r="G86" s="16"/>
      <c r="H86" s="16"/>
      <c r="I86" s="16"/>
      <c r="J86" s="18">
        <v>227.37</v>
      </c>
    </row>
    <row r="87" spans="1:12" x14ac:dyDescent="0.25">
      <c r="B87" s="17" t="s">
        <v>11</v>
      </c>
      <c r="C87" s="18">
        <v>236.53</v>
      </c>
      <c r="D87" s="18">
        <v>62.7</v>
      </c>
      <c r="E87" s="16"/>
      <c r="F87" s="16"/>
      <c r="G87" s="16"/>
      <c r="H87" s="16"/>
      <c r="I87" s="16"/>
      <c r="J87" s="18">
        <v>299.23</v>
      </c>
    </row>
    <row r="88" spans="1:12" x14ac:dyDescent="0.25">
      <c r="B88" s="17" t="s">
        <v>12</v>
      </c>
      <c r="C88" s="18">
        <v>1.1399999999999999</v>
      </c>
      <c r="D88" s="18">
        <v>0.75</v>
      </c>
      <c r="E88" s="16"/>
      <c r="F88" s="16"/>
      <c r="G88" s="16"/>
      <c r="H88" s="16"/>
      <c r="I88" s="16"/>
      <c r="J88" s="18">
        <v>1.02</v>
      </c>
    </row>
    <row r="89" spans="1:12" x14ac:dyDescent="0.25">
      <c r="B89" s="17" t="s">
        <v>13</v>
      </c>
      <c r="C89" s="18">
        <v>96.09</v>
      </c>
      <c r="D89" s="18">
        <v>88.89</v>
      </c>
      <c r="E89" s="16"/>
      <c r="F89" s="16"/>
      <c r="G89" s="16"/>
      <c r="H89" s="16"/>
      <c r="I89" s="16"/>
      <c r="J89" s="18">
        <v>94.58</v>
      </c>
    </row>
    <row r="90" spans="1:12" ht="15.75" thickBot="1" x14ac:dyDescent="0.3">
      <c r="A90" s="35"/>
      <c r="B90" s="19" t="s">
        <v>16</v>
      </c>
      <c r="C90" s="20">
        <v>329.98</v>
      </c>
      <c r="D90" s="20">
        <v>679.93</v>
      </c>
      <c r="E90" s="20">
        <v>0</v>
      </c>
      <c r="F90" s="20">
        <v>0</v>
      </c>
      <c r="G90" s="20"/>
      <c r="H90" s="20"/>
      <c r="I90" s="20"/>
      <c r="J90" s="20">
        <v>1009.91</v>
      </c>
      <c r="K90" s="22"/>
      <c r="L90" s="22"/>
    </row>
    <row r="91" spans="1:12" x14ac:dyDescent="0.25">
      <c r="A91" s="32" t="s">
        <v>44</v>
      </c>
      <c r="B91" s="16"/>
      <c r="C91" s="16"/>
      <c r="D91" s="16"/>
      <c r="E91" s="16"/>
      <c r="F91" s="16"/>
      <c r="G91" s="16"/>
      <c r="H91" s="16"/>
      <c r="I91" s="16"/>
      <c r="J91" s="16"/>
    </row>
    <row r="92" spans="1:12" x14ac:dyDescent="0.25">
      <c r="A92" s="33" t="s">
        <v>46</v>
      </c>
      <c r="B92" s="17" t="s">
        <v>81</v>
      </c>
      <c r="C92" s="18">
        <v>275</v>
      </c>
      <c r="D92" s="18">
        <v>137</v>
      </c>
      <c r="E92" s="16"/>
      <c r="F92" s="16"/>
      <c r="G92" s="16"/>
      <c r="H92" s="16"/>
      <c r="I92" s="16"/>
      <c r="J92" s="16"/>
    </row>
    <row r="93" spans="1:12" x14ac:dyDescent="0.25">
      <c r="B93" s="17" t="s">
        <v>7</v>
      </c>
      <c r="C93" s="18">
        <v>82165.11</v>
      </c>
      <c r="D93" s="18">
        <v>18511.45</v>
      </c>
      <c r="E93" s="18">
        <v>82068.22</v>
      </c>
      <c r="F93" s="18">
        <v>34157.599999999999</v>
      </c>
      <c r="G93" s="18">
        <v>-7247.67</v>
      </c>
      <c r="H93" s="18">
        <v>156985.66</v>
      </c>
      <c r="I93" s="18">
        <v>52669.05</v>
      </c>
      <c r="J93" s="18">
        <v>209654.71</v>
      </c>
      <c r="K93" s="21">
        <v>16772.376799999998</v>
      </c>
      <c r="L93" s="21">
        <v>15708.7809</v>
      </c>
    </row>
    <row r="94" spans="1:12" x14ac:dyDescent="0.25">
      <c r="B94" s="17" t="s">
        <v>8</v>
      </c>
      <c r="C94" s="18">
        <v>57363.76</v>
      </c>
      <c r="D94" s="18">
        <v>13695.61</v>
      </c>
      <c r="E94" s="18">
        <v>25123.58</v>
      </c>
      <c r="F94" s="18">
        <v>11627.37</v>
      </c>
      <c r="G94" s="18">
        <v>-7247.67</v>
      </c>
      <c r="H94" s="16"/>
      <c r="I94" s="16"/>
      <c r="J94" s="18">
        <v>100562.65</v>
      </c>
    </row>
    <row r="95" spans="1:12" x14ac:dyDescent="0.25">
      <c r="B95" s="17" t="s">
        <v>9</v>
      </c>
      <c r="C95" s="18">
        <v>69.819999999999993</v>
      </c>
      <c r="D95" s="18">
        <v>73.98</v>
      </c>
      <c r="E95" s="18">
        <v>30.61</v>
      </c>
      <c r="F95" s="18">
        <v>34.04</v>
      </c>
      <c r="G95" s="16"/>
      <c r="H95" s="16"/>
      <c r="I95" s="16"/>
      <c r="J95" s="18">
        <v>47.96</v>
      </c>
    </row>
    <row r="96" spans="1:12" x14ac:dyDescent="0.25">
      <c r="B96" s="17" t="s">
        <v>10</v>
      </c>
      <c r="C96" s="18">
        <v>298.77999999999997</v>
      </c>
      <c r="D96" s="18">
        <v>135.12</v>
      </c>
      <c r="E96" s="18">
        <v>298.43</v>
      </c>
      <c r="F96" s="18">
        <v>249.33</v>
      </c>
      <c r="G96" s="16"/>
      <c r="H96" s="16"/>
      <c r="I96" s="16"/>
      <c r="J96" s="18">
        <v>508.87</v>
      </c>
    </row>
    <row r="97" spans="1:12" x14ac:dyDescent="0.25">
      <c r="B97" s="17" t="s">
        <v>11</v>
      </c>
      <c r="C97" s="18">
        <v>738.5</v>
      </c>
      <c r="D97" s="18">
        <v>175.82</v>
      </c>
      <c r="E97" s="16"/>
      <c r="F97" s="16"/>
      <c r="G97" s="16"/>
      <c r="H97" s="16"/>
      <c r="I97" s="16"/>
      <c r="J97" s="18">
        <v>914.32</v>
      </c>
    </row>
    <row r="98" spans="1:12" x14ac:dyDescent="0.25">
      <c r="B98" s="17" t="s">
        <v>12</v>
      </c>
      <c r="C98" s="18">
        <v>2.69</v>
      </c>
      <c r="D98" s="18">
        <v>1.28</v>
      </c>
      <c r="E98" s="16"/>
      <c r="F98" s="16"/>
      <c r="G98" s="16"/>
      <c r="H98" s="16"/>
      <c r="I98" s="16"/>
      <c r="J98" s="18">
        <v>2.2200000000000002</v>
      </c>
    </row>
    <row r="99" spans="1:12" x14ac:dyDescent="0.25">
      <c r="B99" s="17" t="s">
        <v>13</v>
      </c>
      <c r="C99" s="18">
        <v>111.26</v>
      </c>
      <c r="D99" s="18">
        <v>105.29</v>
      </c>
      <c r="E99" s="16"/>
      <c r="F99" s="16"/>
      <c r="G99" s="16"/>
      <c r="H99" s="16"/>
      <c r="I99" s="16"/>
      <c r="J99" s="18">
        <v>110.11</v>
      </c>
    </row>
    <row r="100" spans="1:12" ht="15.75" thickBot="1" x14ac:dyDescent="0.3">
      <c r="A100" s="35"/>
      <c r="B100" s="19" t="s">
        <v>16</v>
      </c>
      <c r="C100" s="20">
        <v>1441.52</v>
      </c>
      <c r="D100" s="20">
        <v>912.78</v>
      </c>
      <c r="E100" s="20">
        <v>0</v>
      </c>
      <c r="F100" s="20">
        <v>0</v>
      </c>
      <c r="G100" s="20"/>
      <c r="H100" s="20"/>
      <c r="I100" s="20"/>
      <c r="J100" s="20">
        <v>2354.3000000000002</v>
      </c>
      <c r="K100" s="22"/>
      <c r="L100" s="22"/>
    </row>
    <row r="101" spans="1:12" x14ac:dyDescent="0.25">
      <c r="A101" s="32" t="s">
        <v>49</v>
      </c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1:12" x14ac:dyDescent="0.25">
      <c r="A102" s="33" t="s">
        <v>51</v>
      </c>
      <c r="B102" s="17" t="s">
        <v>82</v>
      </c>
      <c r="C102" s="18">
        <v>225</v>
      </c>
      <c r="D102" s="18">
        <v>156</v>
      </c>
      <c r="E102" s="16"/>
      <c r="F102" s="16"/>
      <c r="G102" s="16"/>
      <c r="H102" s="16"/>
      <c r="I102" s="16"/>
      <c r="J102" s="16"/>
    </row>
    <row r="103" spans="1:12" x14ac:dyDescent="0.25">
      <c r="B103" s="17" t="s">
        <v>7</v>
      </c>
      <c r="C103" s="18">
        <v>27411.8</v>
      </c>
      <c r="D103" s="18">
        <v>19762.43</v>
      </c>
      <c r="E103" s="18">
        <v>22671.759999999998</v>
      </c>
      <c r="F103" s="18">
        <v>34205.230000000003</v>
      </c>
      <c r="G103" s="18">
        <v>-4351.49</v>
      </c>
      <c r="H103" s="18">
        <v>45732.07</v>
      </c>
      <c r="I103" s="18">
        <v>53967.66</v>
      </c>
      <c r="J103" s="18">
        <v>99699.73</v>
      </c>
      <c r="K103" s="21">
        <v>7975.9784</v>
      </c>
      <c r="L103" s="21">
        <v>5734.9161000000004</v>
      </c>
    </row>
    <row r="104" spans="1:12" x14ac:dyDescent="0.25">
      <c r="B104" s="17" t="s">
        <v>8</v>
      </c>
      <c r="C104" s="18">
        <v>19382.55</v>
      </c>
      <c r="D104" s="18">
        <v>14933.68</v>
      </c>
      <c r="E104" s="18">
        <v>7669.21</v>
      </c>
      <c r="F104" s="18">
        <v>12777.1</v>
      </c>
      <c r="G104" s="18">
        <v>-4351.49</v>
      </c>
      <c r="H104" s="16"/>
      <c r="I104" s="16"/>
      <c r="J104" s="18">
        <v>50411.05</v>
      </c>
    </row>
    <row r="105" spans="1:12" x14ac:dyDescent="0.25">
      <c r="B105" s="17" t="s">
        <v>9</v>
      </c>
      <c r="C105" s="18">
        <v>70.709999999999994</v>
      </c>
      <c r="D105" s="18">
        <v>75.569999999999993</v>
      </c>
      <c r="E105" s="18">
        <v>33.83</v>
      </c>
      <c r="F105" s="18">
        <v>37.35</v>
      </c>
      <c r="G105" s="16"/>
      <c r="H105" s="16"/>
      <c r="I105" s="16"/>
      <c r="J105" s="18">
        <v>50.56</v>
      </c>
    </row>
    <row r="106" spans="1:12" x14ac:dyDescent="0.25">
      <c r="B106" s="17" t="s">
        <v>10</v>
      </c>
      <c r="C106" s="18">
        <v>121.83</v>
      </c>
      <c r="D106" s="18">
        <v>126.68</v>
      </c>
      <c r="E106" s="18">
        <v>100.76</v>
      </c>
      <c r="F106" s="18">
        <v>219.26</v>
      </c>
      <c r="G106" s="16"/>
      <c r="H106" s="16"/>
      <c r="I106" s="16"/>
      <c r="J106" s="18">
        <v>261.68</v>
      </c>
    </row>
    <row r="107" spans="1:12" x14ac:dyDescent="0.25">
      <c r="B107" s="17" t="s">
        <v>11</v>
      </c>
      <c r="C107" s="18">
        <v>273.8</v>
      </c>
      <c r="D107" s="18">
        <v>189.7</v>
      </c>
      <c r="E107" s="16"/>
      <c r="F107" s="16"/>
      <c r="G107" s="16"/>
      <c r="H107" s="16"/>
      <c r="I107" s="16"/>
      <c r="J107" s="18">
        <v>463.5</v>
      </c>
    </row>
    <row r="108" spans="1:12" x14ac:dyDescent="0.25">
      <c r="B108" s="17" t="s">
        <v>12</v>
      </c>
      <c r="C108" s="18">
        <v>1.22</v>
      </c>
      <c r="D108" s="18">
        <v>1.22</v>
      </c>
      <c r="E108" s="16"/>
      <c r="F108" s="16"/>
      <c r="G108" s="16"/>
      <c r="H108" s="16"/>
      <c r="I108" s="16"/>
      <c r="J108" s="18">
        <v>1.22</v>
      </c>
    </row>
    <row r="109" spans="1:12" x14ac:dyDescent="0.25">
      <c r="B109" s="17" t="s">
        <v>13</v>
      </c>
      <c r="C109" s="18">
        <v>100.12</v>
      </c>
      <c r="D109" s="18">
        <v>104.18</v>
      </c>
      <c r="E109" s="16"/>
      <c r="F109" s="16"/>
      <c r="G109" s="16"/>
      <c r="H109" s="16"/>
      <c r="I109" s="16"/>
      <c r="J109" s="18">
        <v>101.78</v>
      </c>
    </row>
    <row r="110" spans="1:12" ht="15.75" thickBot="1" x14ac:dyDescent="0.3">
      <c r="A110" s="35"/>
      <c r="B110" s="19" t="s">
        <v>16</v>
      </c>
      <c r="C110" s="20">
        <v>2868.74</v>
      </c>
      <c r="D110" s="20">
        <v>1872.99</v>
      </c>
      <c r="E110" s="20">
        <v>0</v>
      </c>
      <c r="F110" s="20">
        <v>0</v>
      </c>
      <c r="G110" s="20"/>
      <c r="H110" s="20"/>
      <c r="I110" s="20"/>
      <c r="J110" s="20">
        <v>4741.7299999999996</v>
      </c>
      <c r="K110" s="22"/>
      <c r="L110" s="22"/>
    </row>
    <row r="111" spans="1:12" x14ac:dyDescent="0.25">
      <c r="A111" s="32" t="s">
        <v>52</v>
      </c>
      <c r="B111" s="16"/>
      <c r="C111" s="16"/>
      <c r="D111" s="16"/>
      <c r="E111" s="16"/>
      <c r="F111" s="16"/>
      <c r="G111" s="16"/>
      <c r="H111" s="16"/>
      <c r="I111" s="16"/>
      <c r="J111" s="16"/>
    </row>
    <row r="112" spans="1:12" x14ac:dyDescent="0.25">
      <c r="A112" s="33" t="s">
        <v>54</v>
      </c>
      <c r="B112" s="17" t="s">
        <v>83</v>
      </c>
      <c r="C112" s="18">
        <v>190</v>
      </c>
      <c r="D112" s="18">
        <v>84</v>
      </c>
      <c r="E112" s="16"/>
      <c r="F112" s="16"/>
      <c r="G112" s="16"/>
      <c r="H112" s="16"/>
      <c r="I112" s="16"/>
      <c r="J112" s="16"/>
    </row>
    <row r="113" spans="1:12" x14ac:dyDescent="0.25">
      <c r="B113" s="17" t="s">
        <v>7</v>
      </c>
      <c r="C113" s="18">
        <v>23918.35</v>
      </c>
      <c r="D113" s="18">
        <v>11021.41</v>
      </c>
      <c r="E113" s="18">
        <v>21806.94</v>
      </c>
      <c r="F113" s="18">
        <v>15829.61</v>
      </c>
      <c r="G113" s="18">
        <v>-4311.63</v>
      </c>
      <c r="H113" s="18">
        <v>41413.659999999996</v>
      </c>
      <c r="I113" s="18">
        <v>26851.02</v>
      </c>
      <c r="J113" s="18">
        <v>68264.679999999993</v>
      </c>
      <c r="K113" s="21">
        <v>4778.5276000000003</v>
      </c>
      <c r="L113" s="21">
        <v>4532.7599999999993</v>
      </c>
    </row>
    <row r="114" spans="1:12" x14ac:dyDescent="0.25">
      <c r="B114" s="17" t="s">
        <v>8</v>
      </c>
      <c r="C114" s="18">
        <v>16565.45</v>
      </c>
      <c r="D114" s="18">
        <v>8312.36</v>
      </c>
      <c r="E114" s="18">
        <v>7260.13</v>
      </c>
      <c r="F114" s="18">
        <v>6345.58</v>
      </c>
      <c r="G114" s="18">
        <v>-4311.63</v>
      </c>
      <c r="H114" s="16"/>
      <c r="I114" s="16"/>
      <c r="J114" s="18">
        <v>34171.89</v>
      </c>
    </row>
    <row r="115" spans="1:12" x14ac:dyDescent="0.25">
      <c r="B115" s="17" t="s">
        <v>9</v>
      </c>
      <c r="C115" s="18">
        <v>69.260000000000005</v>
      </c>
      <c r="D115" s="18">
        <v>75.42</v>
      </c>
      <c r="E115" s="18">
        <v>33.29</v>
      </c>
      <c r="F115" s="18">
        <v>40.090000000000003</v>
      </c>
      <c r="G115" s="16"/>
      <c r="H115" s="16"/>
      <c r="I115" s="16"/>
      <c r="J115" s="18">
        <v>50.05</v>
      </c>
    </row>
    <row r="116" spans="1:12" x14ac:dyDescent="0.25">
      <c r="B116" s="17" t="s">
        <v>10</v>
      </c>
      <c r="C116" s="18">
        <v>125.89</v>
      </c>
      <c r="D116" s="18">
        <v>131.21</v>
      </c>
      <c r="E116" s="18">
        <v>114.77</v>
      </c>
      <c r="F116" s="18">
        <v>188.45</v>
      </c>
      <c r="G116" s="16"/>
      <c r="H116" s="16"/>
      <c r="I116" s="16"/>
      <c r="J116" s="18">
        <v>249.14</v>
      </c>
    </row>
    <row r="117" spans="1:12" x14ac:dyDescent="0.25">
      <c r="B117" s="17" t="s">
        <v>11</v>
      </c>
      <c r="C117" s="18">
        <v>266.89999999999998</v>
      </c>
      <c r="D117" s="18">
        <v>106.3</v>
      </c>
      <c r="E117" s="16"/>
      <c r="F117" s="16"/>
      <c r="G117" s="16"/>
      <c r="H117" s="16"/>
      <c r="I117" s="16"/>
      <c r="J117" s="18">
        <v>373.2</v>
      </c>
    </row>
    <row r="118" spans="1:12" x14ac:dyDescent="0.25">
      <c r="B118" s="17" t="s">
        <v>12</v>
      </c>
      <c r="C118" s="18">
        <v>1.4</v>
      </c>
      <c r="D118" s="18">
        <v>1.27</v>
      </c>
      <c r="E118" s="16"/>
      <c r="F118" s="16"/>
      <c r="G118" s="16"/>
      <c r="H118" s="16"/>
      <c r="I118" s="16"/>
      <c r="J118" s="18">
        <v>1.36</v>
      </c>
    </row>
    <row r="119" spans="1:12" x14ac:dyDescent="0.25">
      <c r="B119" s="17" t="s">
        <v>13</v>
      </c>
      <c r="C119" s="18">
        <v>89.62</v>
      </c>
      <c r="D119" s="18">
        <v>103.68</v>
      </c>
      <c r="E119" s="16"/>
      <c r="F119" s="16"/>
      <c r="G119" s="16"/>
      <c r="H119" s="16"/>
      <c r="I119" s="16"/>
      <c r="J119" s="18">
        <v>93.62</v>
      </c>
    </row>
    <row r="120" spans="1:12" ht="15.75" thickBot="1" x14ac:dyDescent="0.3">
      <c r="A120" s="35"/>
      <c r="B120" s="19" t="s">
        <v>16</v>
      </c>
      <c r="C120" s="20">
        <v>1369.95</v>
      </c>
      <c r="D120" s="20">
        <v>250</v>
      </c>
      <c r="E120" s="20">
        <v>0</v>
      </c>
      <c r="F120" s="20">
        <v>0</v>
      </c>
      <c r="G120" s="20"/>
      <c r="H120" s="20"/>
      <c r="I120" s="20"/>
      <c r="J120" s="20">
        <v>1619.95</v>
      </c>
      <c r="K120" s="22"/>
      <c r="L120" s="22"/>
    </row>
    <row r="121" spans="1:12" x14ac:dyDescent="0.25">
      <c r="A121" s="32" t="s">
        <v>55</v>
      </c>
      <c r="B121" s="16"/>
      <c r="C121" s="16"/>
      <c r="D121" s="16"/>
      <c r="E121" s="16"/>
      <c r="F121" s="16"/>
      <c r="G121" s="16"/>
      <c r="H121" s="16"/>
      <c r="I121" s="16"/>
      <c r="J121" s="16"/>
    </row>
    <row r="122" spans="1:12" x14ac:dyDescent="0.25">
      <c r="A122" s="33" t="s">
        <v>57</v>
      </c>
      <c r="B122" s="17" t="s">
        <v>84</v>
      </c>
      <c r="C122" s="18">
        <v>84</v>
      </c>
      <c r="D122" s="18">
        <v>38</v>
      </c>
      <c r="E122" s="16"/>
      <c r="F122" s="16"/>
      <c r="G122" s="16"/>
      <c r="H122" s="16"/>
      <c r="I122" s="16"/>
      <c r="J122" s="16"/>
    </row>
    <row r="123" spans="1:12" x14ac:dyDescent="0.25">
      <c r="B123" s="17" t="s">
        <v>7</v>
      </c>
      <c r="C123" s="18">
        <v>8497.2099999999991</v>
      </c>
      <c r="D123" s="18">
        <v>3767.55</v>
      </c>
      <c r="E123" s="18">
        <v>6953.23</v>
      </c>
      <c r="F123" s="18">
        <v>2824.15</v>
      </c>
      <c r="G123" s="18">
        <v>-1915.5</v>
      </c>
      <c r="H123" s="18">
        <v>13534.939999999999</v>
      </c>
      <c r="I123" s="18">
        <v>6591.7000000000007</v>
      </c>
      <c r="J123" s="18">
        <v>20126.64</v>
      </c>
      <c r="K123" s="21">
        <v>1207.5983999999999</v>
      </c>
      <c r="L123" s="21">
        <v>1415.8955999999998</v>
      </c>
    </row>
    <row r="124" spans="1:12" x14ac:dyDescent="0.25">
      <c r="B124" s="17" t="s">
        <v>8</v>
      </c>
      <c r="C124" s="18">
        <v>5794.31</v>
      </c>
      <c r="D124" s="18">
        <v>2864</v>
      </c>
      <c r="E124" s="18">
        <v>2162.81</v>
      </c>
      <c r="F124" s="18">
        <v>847.46</v>
      </c>
      <c r="G124" s="18">
        <v>-1915.5</v>
      </c>
      <c r="H124" s="16"/>
      <c r="I124" s="16"/>
      <c r="J124" s="18">
        <v>9753.08</v>
      </c>
    </row>
    <row r="125" spans="1:12" x14ac:dyDescent="0.25">
      <c r="B125" s="17" t="s">
        <v>9</v>
      </c>
      <c r="C125" s="18">
        <v>68.19</v>
      </c>
      <c r="D125" s="18">
        <v>76.02</v>
      </c>
      <c r="E125" s="18">
        <v>31.11</v>
      </c>
      <c r="F125" s="18">
        <v>30.01</v>
      </c>
      <c r="G125" s="16"/>
      <c r="H125" s="16"/>
      <c r="I125" s="16"/>
      <c r="J125" s="18">
        <v>48.45</v>
      </c>
    </row>
    <row r="126" spans="1:12" x14ac:dyDescent="0.25">
      <c r="B126" s="17" t="s">
        <v>10</v>
      </c>
      <c r="C126" s="18">
        <v>101.16</v>
      </c>
      <c r="D126" s="18">
        <v>99.15</v>
      </c>
      <c r="E126" s="18">
        <v>82.78</v>
      </c>
      <c r="F126" s="18">
        <v>74.319999999999993</v>
      </c>
      <c r="G126" s="16"/>
      <c r="H126" s="16"/>
      <c r="I126" s="16"/>
      <c r="J126" s="18">
        <v>164.97</v>
      </c>
    </row>
    <row r="127" spans="1:12" x14ac:dyDescent="0.25">
      <c r="B127" s="17" t="s">
        <v>11</v>
      </c>
      <c r="C127" s="18">
        <v>103.8</v>
      </c>
      <c r="D127" s="18">
        <v>38.700000000000003</v>
      </c>
      <c r="E127" s="16"/>
      <c r="F127" s="16"/>
      <c r="G127" s="16"/>
      <c r="H127" s="16"/>
      <c r="I127" s="16"/>
      <c r="J127" s="18">
        <v>142.5</v>
      </c>
    </row>
    <row r="128" spans="1:12" x14ac:dyDescent="0.25">
      <c r="B128" s="17" t="s">
        <v>12</v>
      </c>
      <c r="C128" s="18">
        <v>1.24</v>
      </c>
      <c r="D128" s="18">
        <v>1.02</v>
      </c>
      <c r="E128" s="16"/>
      <c r="F128" s="16"/>
      <c r="G128" s="16"/>
      <c r="H128" s="16"/>
      <c r="I128" s="16"/>
      <c r="J128" s="18">
        <v>1.17</v>
      </c>
    </row>
    <row r="129" spans="1:17" x14ac:dyDescent="0.25">
      <c r="B129" s="17" t="s">
        <v>13</v>
      </c>
      <c r="C129" s="18">
        <v>81.86</v>
      </c>
      <c r="D129" s="18">
        <v>97.35</v>
      </c>
      <c r="E129" s="16"/>
      <c r="F129" s="16"/>
      <c r="G129" s="16"/>
      <c r="H129" s="16"/>
      <c r="I129" s="16"/>
      <c r="J129" s="18">
        <v>86.07</v>
      </c>
    </row>
    <row r="130" spans="1:17" ht="15.75" thickBot="1" x14ac:dyDescent="0.3">
      <c r="A130" s="35"/>
      <c r="B130" s="19" t="s">
        <v>16</v>
      </c>
      <c r="C130" s="20">
        <v>877.5</v>
      </c>
      <c r="D130" s="20">
        <v>99.99</v>
      </c>
      <c r="E130" s="20">
        <v>0</v>
      </c>
      <c r="F130" s="20">
        <v>0</v>
      </c>
      <c r="G130" s="20"/>
      <c r="H130" s="20"/>
      <c r="I130" s="20"/>
      <c r="J130" s="20">
        <v>977.49</v>
      </c>
      <c r="K130" s="22"/>
      <c r="L130" s="22"/>
    </row>
    <row r="131" spans="1:17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21">
        <v>80055.789600000004</v>
      </c>
      <c r="L131" s="21">
        <v>71820.743099999992</v>
      </c>
      <c r="M131" s="24">
        <f>K131-L131</f>
        <v>8235.0465000000113</v>
      </c>
    </row>
    <row r="132" spans="1:17" x14ac:dyDescent="0.25">
      <c r="H132" s="16" t="s">
        <v>85</v>
      </c>
      <c r="K132" s="21">
        <v>183383</v>
      </c>
      <c r="L132" s="21">
        <f>K132-K131+L131</f>
        <v>175147.9535</v>
      </c>
    </row>
    <row r="133" spans="1:17" x14ac:dyDescent="0.25">
      <c r="H133" s="16" t="s">
        <v>86</v>
      </c>
      <c r="K133" s="21">
        <v>494066</v>
      </c>
      <c r="L133" s="21">
        <v>564386.91</v>
      </c>
      <c r="M133" t="s">
        <v>127</v>
      </c>
      <c r="O133" s="24"/>
      <c r="P133" s="24"/>
      <c r="Q133" s="24"/>
    </row>
    <row r="134" spans="1:17" x14ac:dyDescent="0.25">
      <c r="H134" s="16" t="s">
        <v>87</v>
      </c>
      <c r="K134" s="23">
        <f>K132/K133</f>
        <v>0.37117105811774137</v>
      </c>
      <c r="L134" s="23">
        <f>L132/L133</f>
        <v>0.31033312501879251</v>
      </c>
      <c r="M134" s="25">
        <f>K134-L134</f>
        <v>6.083793309894886E-2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NADA COVER</vt:lpstr>
      <vt:lpstr>SUMMARY</vt:lpstr>
      <vt:lpstr>06-19</vt:lpstr>
      <vt:lpstr>07-19</vt:lpstr>
      <vt:lpstr>08-19</vt:lpstr>
    </vt:vector>
  </TitlesOfParts>
  <Company>Hendrick Automotive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Lejeune, Harold</dc:creator>
  <cp:lastModifiedBy>Lejeune, Harold</cp:lastModifiedBy>
  <dcterms:created xsi:type="dcterms:W3CDTF">2019-09-29T18:33:07Z</dcterms:created>
  <dcterms:modified xsi:type="dcterms:W3CDTF">2019-10-07T14:42:17Z</dcterms:modified>
</cp:coreProperties>
</file>