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89134233-7378-49A9-98FC-4FAFA16C3FBA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7" i="1" l="1"/>
  <c r="L8" i="1"/>
  <c r="L9" i="1"/>
  <c r="L10" i="1"/>
  <c r="L11" i="1"/>
  <c r="L12" i="1"/>
  <c r="L6" i="1"/>
  <c r="R11" i="1" l="1"/>
  <c r="R10" i="1" l="1"/>
  <c r="R9" i="1"/>
  <c r="R8" i="1"/>
  <c r="R7" i="1"/>
  <c r="R6" i="1"/>
  <c r="AC12" i="1" l="1"/>
  <c r="AC18" i="1" s="1"/>
  <c r="V26" i="1"/>
  <c r="X18" i="1"/>
  <c r="R21" i="1" s="1"/>
  <c r="V11" i="1"/>
  <c r="V10" i="1"/>
  <c r="V9" i="1"/>
  <c r="V8" i="1"/>
  <c r="V7" i="1"/>
  <c r="K13" i="1"/>
  <c r="D13" i="1"/>
  <c r="C13" i="1"/>
  <c r="E12" i="1"/>
  <c r="E11" i="1"/>
  <c r="E10" i="1"/>
  <c r="E9" i="1"/>
  <c r="E8" i="1"/>
  <c r="E7" i="1"/>
  <c r="E6" i="1"/>
  <c r="E5" i="1"/>
  <c r="L13" i="1" l="1"/>
  <c r="K14" i="1"/>
  <c r="L14" i="1" s="1"/>
  <c r="F6" i="1"/>
  <c r="F10" i="1"/>
  <c r="F5" i="1"/>
  <c r="F13" i="1"/>
  <c r="F7" i="1"/>
  <c r="F11" i="1"/>
  <c r="F12" i="1"/>
  <c r="F9" i="1"/>
  <c r="F8" i="1"/>
  <c r="E13" i="1"/>
  <c r="R12" i="1"/>
  <c r="V6" i="1"/>
  <c r="V12" i="1" s="1"/>
  <c r="T15" i="1" s="1"/>
  <c r="R15" i="1" l="1"/>
  <c r="V15" i="1" s="1"/>
  <c r="T21" i="1" s="1"/>
  <c r="V21" i="1" s="1"/>
  <c r="AC16" i="1"/>
  <c r="AC20" i="1" s="1"/>
</calcChain>
</file>

<file path=xl/sharedStrings.xml><?xml version="1.0" encoding="utf-8"?>
<sst xmlns="http://schemas.openxmlformats.org/spreadsheetml/2006/main" count="103" uniqueCount="65">
  <si>
    <t>Category</t>
  </si>
  <si>
    <t>Sales</t>
  </si>
  <si>
    <t>Gross</t>
  </si>
  <si>
    <t>Gross as % of Sales</t>
  </si>
  <si>
    <t>%Sales Contribution</t>
  </si>
  <si>
    <t>Customer Car</t>
  </si>
  <si>
    <t>Customer Truck</t>
  </si>
  <si>
    <t>Customer Other</t>
  </si>
  <si>
    <t>Warranty</t>
  </si>
  <si>
    <t>Warranty Other</t>
  </si>
  <si>
    <t>Internal</t>
  </si>
  <si>
    <t>NVI / Road Ready</t>
  </si>
  <si>
    <t>Adj. Cost Of Labor</t>
  </si>
  <si>
    <t>Total</t>
  </si>
  <si>
    <t xml:space="preserve">    Service Department Sales And Gross  (Labor Only)              </t>
  </si>
  <si>
    <t>Expense Category</t>
  </si>
  <si>
    <t>Dollar Amount</t>
  </si>
  <si>
    <t>Department Gross</t>
  </si>
  <si>
    <t>% of Gross</t>
  </si>
  <si>
    <t>Profile</t>
  </si>
  <si>
    <t>Variable Expense</t>
  </si>
  <si>
    <t>Selling Expense</t>
  </si>
  <si>
    <t>Personnel Expense</t>
  </si>
  <si>
    <t>Semi-Fixed Expense</t>
  </si>
  <si>
    <t>Fixed Expense</t>
  </si>
  <si>
    <t>Unallocated Expense</t>
  </si>
  <si>
    <t>Dealer's Salary</t>
  </si>
  <si>
    <t>Total Expenses</t>
  </si>
  <si>
    <t>Net Profit</t>
  </si>
  <si>
    <r>
      <t xml:space="preserve">                     Service Department Profit Centering    </t>
    </r>
    <r>
      <rPr>
        <b/>
        <sz val="8"/>
        <rFont val="Arial"/>
        <family val="2"/>
      </rPr>
      <t xml:space="preserve"> </t>
    </r>
  </si>
  <si>
    <t>Performance</t>
  </si>
  <si>
    <t>Labor Sales / Month</t>
  </si>
  <si>
    <t>Hourly Labor Rate</t>
  </si>
  <si>
    <t>Hours Billed</t>
  </si>
  <si>
    <t>Customer Car*</t>
  </si>
  <si>
    <t>÷</t>
  </si>
  <si>
    <t>=</t>
  </si>
  <si>
    <t>Customer Truck*</t>
  </si>
  <si>
    <t>Customer Other*</t>
  </si>
  <si>
    <t>New Vehicle Prep</t>
  </si>
  <si>
    <t>POTENTIAL</t>
  </si>
  <si>
    <t>Total labor sales for month</t>
  </si>
  <si>
    <t>Total hours billed</t>
  </si>
  <si>
    <t>Effective Labor Rate</t>
  </si>
  <si>
    <t>x</t>
  </si>
  <si>
    <t># Service mechanical technicians</t>
  </si>
  <si>
    <t># Hours/Day</t>
  </si>
  <si>
    <t>Working Days/Month</t>
  </si>
  <si>
    <t>Clock Hour Aval</t>
  </si>
  <si>
    <t>Clock Hours Available</t>
  </si>
  <si>
    <t>Labor sales potential</t>
  </si>
  <si>
    <t>How proficient are your technicians ?</t>
  </si>
  <si>
    <t>Hours Available</t>
  </si>
  <si>
    <t>Tech Proficiency</t>
  </si>
  <si>
    <t xml:space="preserve">NADA ACTUAL SERVICE ANALYSIS     </t>
  </si>
  <si>
    <t>FACILITY POTENTIAL</t>
  </si>
  <si>
    <t>Number of Bays</t>
  </si>
  <si>
    <t>Number of Days</t>
  </si>
  <si>
    <t>Number of Hours</t>
  </si>
  <si>
    <t>equals</t>
  </si>
  <si>
    <t>FACILITY UTILIZATION</t>
  </si>
  <si>
    <t>Total Labor Sales</t>
  </si>
  <si>
    <t>Facility Potential</t>
  </si>
  <si>
    <r>
      <t xml:space="preserve">  </t>
    </r>
    <r>
      <rPr>
        <b/>
        <sz val="11"/>
        <color theme="1"/>
        <rFont val="Calibri"/>
        <family val="2"/>
        <scheme val="minor"/>
      </rPr>
      <t xml:space="preserve"> Customer labor divide by the Customer Effevtive Labor rate from the R. O. Analysis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</si>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</sst>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.00_);\(0.00\)"/>
    <numFmt numFmtId="165" formatCode="0.0"/>
    <numFmt numFmtId="166" formatCode="0.00_);[Red]\(0.00\)"/>
    <numFmt numFmtId="167" formatCode="#,##0.0_);\(#,##0.0\)"/>
  </numFmts>
  <fonts count="1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8"/>
      <color indexed="9"/>
      <name val="Arial"/>
      <family val="2"/>
    </font>
    <font>
      <b/>
      <sz val="8"/>
      <name val="Arial"/>
      <family val="2"/>
    </font>
    <font>
      <sz val="9"/>
      <color indexed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i/>
      <sz val="9"/>
      <color indexed="9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i/>
      <sz val="8"/>
      <color indexed="9"/>
      <name val="Arial"/>
      <family val="2"/>
    </font>
    <font>
      <sz val="12"/>
      <color indexed="9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24"/>
      </patternFill>
    </fill>
    <fill>
      <patternFill patternType="solid">
        <fgColor indexed="9"/>
        <bgColor indexed="24"/>
      </patternFill>
    </fill>
    <fill>
      <patternFill patternType="solid">
        <fgColor indexed="13"/>
        <bgColor indexed="24"/>
      </patternFill>
    </fill>
    <fill>
      <patternFill patternType="solid">
        <fgColor theme="4"/>
        <bgColor indexed="64"/>
      </patternFill>
    </fill>
    <fill>
      <patternFill patternType="solid">
        <fgColor theme="4"/>
        <bgColor indexed="2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15"/>
      </left>
      <right/>
      <top style="thin">
        <color indexed="15"/>
      </top>
      <bottom style="thin">
        <color indexed="64"/>
      </bottom>
      <diagonal/>
    </border>
    <border>
      <left/>
      <right/>
      <top style="thin">
        <color indexed="15"/>
      </top>
      <bottom style="thin">
        <color indexed="64"/>
      </bottom>
      <diagonal/>
    </border>
    <border>
      <left style="thin">
        <color indexed="15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n">
        <color indexed="15"/>
      </top>
      <bottom style="thin">
        <color indexed="64"/>
      </bottom>
      <diagonal/>
    </border>
    <border>
      <left/>
      <right style="thick">
        <color auto="1"/>
      </right>
      <top style="thin">
        <color indexed="15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3" xfId="0" applyFill="1" applyBorder="1" applyAlignment="1"/>
    <xf numFmtId="42" fontId="0" fillId="0" borderId="4" xfId="0" applyNumberFormat="1" applyFill="1" applyBorder="1" applyAlignment="1" applyProtection="1">
      <protection locked="0"/>
    </xf>
    <xf numFmtId="10" fontId="0" fillId="2" borderId="4" xfId="0" applyNumberFormat="1" applyFill="1" applyBorder="1" applyAlignment="1" applyProtection="1">
      <alignment horizontal="right"/>
    </xf>
    <xf numFmtId="0" fontId="1" fillId="0" borderId="6" xfId="0" applyFont="1" applyFill="1" applyBorder="1" applyAlignment="1">
      <alignment horizontal="right"/>
    </xf>
    <xf numFmtId="42" fontId="0" fillId="2" borderId="7" xfId="0" applyNumberFormat="1" applyFill="1" applyBorder="1" applyAlignment="1" applyProtection="1"/>
    <xf numFmtId="10" fontId="0" fillId="2" borderId="7" xfId="0" applyNumberFormat="1" applyFill="1" applyBorder="1" applyAlignment="1">
      <alignment horizontal="right"/>
    </xf>
    <xf numFmtId="0" fontId="0" fillId="0" borderId="0" xfId="0" applyProtection="1"/>
    <xf numFmtId="0" fontId="1" fillId="0" borderId="0" xfId="0" applyFont="1" applyAlignment="1"/>
    <xf numFmtId="0" fontId="0" fillId="0" borderId="4" xfId="0" applyFill="1" applyBorder="1" applyAlignment="1"/>
    <xf numFmtId="10" fontId="0" fillId="2" borderId="4" xfId="0" applyNumberFormat="1" applyFill="1" applyBorder="1" applyAlignment="1">
      <alignment horizontal="right"/>
    </xf>
    <xf numFmtId="0" fontId="0" fillId="3" borderId="4" xfId="0" applyFill="1" applyBorder="1" applyAlignment="1" applyProtection="1">
      <protection locked="0"/>
    </xf>
    <xf numFmtId="42" fontId="0" fillId="2" borderId="4" xfId="0" applyNumberFormat="1" applyFill="1" applyBorder="1" applyAlignment="1"/>
    <xf numFmtId="0" fontId="0" fillId="0" borderId="7" xfId="0" applyFill="1" applyBorder="1" applyAlignment="1"/>
    <xf numFmtId="42" fontId="0" fillId="2" borderId="7" xfId="0" applyNumberFormat="1" applyFill="1" applyBorder="1" applyAlignment="1"/>
    <xf numFmtId="0" fontId="0" fillId="3" borderId="7" xfId="0" applyFill="1" applyBorder="1" applyAlignment="1" applyProtection="1">
      <protection locked="0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Border="1"/>
    <xf numFmtId="0" fontId="0" fillId="0" borderId="16" xfId="0" applyBorder="1"/>
    <xf numFmtId="0" fontId="9" fillId="0" borderId="0" xfId="0" applyFont="1" applyBorder="1" applyAlignment="1">
      <alignment horizontal="center"/>
    </xf>
    <xf numFmtId="164" fontId="7" fillId="5" borderId="18" xfId="0" applyNumberFormat="1" applyFont="1" applyFill="1" applyBorder="1" applyAlignment="1" applyProtection="1">
      <protection locked="0"/>
    </xf>
    <xf numFmtId="165" fontId="7" fillId="6" borderId="18" xfId="0" applyNumberFormat="1" applyFont="1" applyFill="1" applyBorder="1" applyAlignment="1">
      <alignment horizontal="right"/>
    </xf>
    <xf numFmtId="42" fontId="7" fillId="6" borderId="19" xfId="0" applyNumberFormat="1" applyFont="1" applyFill="1" applyBorder="1" applyAlignment="1"/>
    <xf numFmtId="164" fontId="7" fillId="5" borderId="3" xfId="0" applyNumberFormat="1" applyFont="1" applyFill="1" applyBorder="1" applyAlignment="1" applyProtection="1">
      <protection locked="0"/>
    </xf>
    <xf numFmtId="165" fontId="7" fillId="6" borderId="3" xfId="0" applyNumberFormat="1" applyFont="1" applyFill="1" applyBorder="1" applyAlignment="1">
      <alignment horizontal="right"/>
    </xf>
    <xf numFmtId="0" fontId="10" fillId="5" borderId="0" xfId="0" applyFont="1" applyFill="1" applyBorder="1" applyAlignment="1"/>
    <xf numFmtId="42" fontId="0" fillId="2" borderId="20" xfId="0" applyNumberFormat="1" applyFill="1" applyBorder="1"/>
    <xf numFmtId="166" fontId="0" fillId="2" borderId="20" xfId="0" applyNumberFormat="1" applyFill="1" applyBorder="1"/>
    <xf numFmtId="0" fontId="0" fillId="0" borderId="0" xfId="0" quotePrefix="1" applyBorder="1" applyAlignment="1">
      <alignment horizontal="center"/>
    </xf>
    <xf numFmtId="44" fontId="0" fillId="2" borderId="20" xfId="0" applyNumberFormat="1" applyFill="1" applyBorder="1" applyAlignment="1">
      <alignment horizontal="right"/>
    </xf>
    <xf numFmtId="0" fontId="11" fillId="0" borderId="0" xfId="0" applyFont="1" applyBorder="1"/>
    <xf numFmtId="0" fontId="0" fillId="0" borderId="0" xfId="0" applyBorder="1" applyProtection="1">
      <protection locked="0"/>
    </xf>
    <xf numFmtId="2" fontId="0" fillId="0" borderId="20" xfId="0" applyNumberFormat="1" applyBorder="1" applyProtection="1">
      <protection locked="0"/>
    </xf>
    <xf numFmtId="0" fontId="1" fillId="0" borderId="0" xfId="0" applyFont="1" applyBorder="1" applyAlignment="1">
      <alignment horizontal="center"/>
    </xf>
    <xf numFmtId="1" fontId="0" fillId="0" borderId="20" xfId="0" applyNumberFormat="1" applyBorder="1" applyProtection="1">
      <protection locked="0"/>
    </xf>
    <xf numFmtId="0" fontId="7" fillId="0" borderId="0" xfId="0" quotePrefix="1" applyFont="1" applyBorder="1" applyAlignment="1">
      <alignment horizontal="center"/>
    </xf>
    <xf numFmtId="167" fontId="0" fillId="2" borderId="20" xfId="0" applyNumberFormat="1" applyFill="1" applyBorder="1"/>
    <xf numFmtId="39" fontId="0" fillId="3" borderId="16" xfId="0" applyNumberFormat="1" applyFill="1" applyBorder="1"/>
    <xf numFmtId="0" fontId="11" fillId="0" borderId="16" xfId="0" applyFont="1" applyBorder="1"/>
    <xf numFmtId="0" fontId="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0" fillId="0" borderId="16" xfId="0" applyBorder="1" applyAlignment="1"/>
    <xf numFmtId="0" fontId="0" fillId="0" borderId="23" xfId="0" applyBorder="1"/>
    <xf numFmtId="0" fontId="0" fillId="0" borderId="24" xfId="0" applyBorder="1"/>
    <xf numFmtId="167" fontId="0" fillId="0" borderId="20" xfId="0" applyNumberFormat="1" applyBorder="1" applyProtection="1">
      <protection locked="0"/>
    </xf>
    <xf numFmtId="39" fontId="0" fillId="0" borderId="20" xfId="0" applyNumberFormat="1" applyBorder="1" applyProtection="1">
      <protection locked="0"/>
    </xf>
    <xf numFmtId="10" fontId="0" fillId="2" borderId="20" xfId="0" applyNumberFormat="1" applyFill="1" applyBorder="1" applyAlignment="1">
      <alignment horizontal="right"/>
    </xf>
    <xf numFmtId="0" fontId="0" fillId="0" borderId="25" xfId="0" applyBorder="1"/>
    <xf numFmtId="0" fontId="11" fillId="0" borderId="5" xfId="0" applyFont="1" applyBorder="1" applyAlignment="1">
      <alignment horizontal="center" vertical="top"/>
    </xf>
    <xf numFmtId="0" fontId="0" fillId="0" borderId="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0" xfId="0" applyBorder="1" applyAlignment="1"/>
    <xf numFmtId="39" fontId="0" fillId="3" borderId="0" xfId="0" applyNumberFormat="1" applyFill="1" applyBorder="1"/>
    <xf numFmtId="42" fontId="7" fillId="6" borderId="17" xfId="0" applyNumberFormat="1" applyFont="1" applyFill="1" applyBorder="1" applyAlignment="1"/>
    <xf numFmtId="0" fontId="0" fillId="7" borderId="1" xfId="0" applyFill="1" applyBorder="1"/>
    <xf numFmtId="0" fontId="0" fillId="7" borderId="0" xfId="0" applyFill="1"/>
    <xf numFmtId="0" fontId="0" fillId="7" borderId="5" xfId="0" applyFill="1" applyBorder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42" fontId="0" fillId="7" borderId="4" xfId="0" applyNumberFormat="1" applyFill="1" applyBorder="1" applyAlignment="1"/>
    <xf numFmtId="0" fontId="0" fillId="7" borderId="11" xfId="0" applyFill="1" applyBorder="1"/>
    <xf numFmtId="0" fontId="5" fillId="8" borderId="2" xfId="0" applyFont="1" applyFill="1" applyBorder="1" applyAlignment="1">
      <alignment horizontal="left"/>
    </xf>
    <xf numFmtId="0" fontId="5" fillId="8" borderId="2" xfId="0" applyFont="1" applyFill="1" applyBorder="1" applyAlignment="1">
      <alignment horizontal="center"/>
    </xf>
    <xf numFmtId="0" fontId="5" fillId="8" borderId="8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2" fillId="8" borderId="18" xfId="0" quotePrefix="1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0" xfId="0" applyFont="1" applyFill="1" applyBorder="1" applyAlignment="1">
      <alignment horizontal="center"/>
    </xf>
    <xf numFmtId="0" fontId="8" fillId="4" borderId="31" xfId="0" applyFont="1" applyFill="1" applyBorder="1" applyAlignment="1">
      <alignment horizontal="center"/>
    </xf>
    <xf numFmtId="0" fontId="7" fillId="5" borderId="32" xfId="0" applyFont="1" applyFill="1" applyBorder="1" applyAlignment="1"/>
    <xf numFmtId="0" fontId="2" fillId="8" borderId="33" xfId="0" applyFont="1" applyFill="1" applyBorder="1" applyAlignment="1"/>
    <xf numFmtId="0" fontId="7" fillId="5" borderId="34" xfId="0" applyFont="1" applyFill="1" applyBorder="1" applyAlignment="1"/>
    <xf numFmtId="0" fontId="2" fillId="8" borderId="35" xfId="0" applyFont="1" applyFill="1" applyBorder="1" applyAlignment="1"/>
    <xf numFmtId="0" fontId="7" fillId="5" borderId="36" xfId="0" applyFont="1" applyFill="1" applyBorder="1" applyAlignment="1"/>
    <xf numFmtId="42" fontId="7" fillId="6" borderId="37" xfId="0" applyNumberFormat="1" applyFont="1" applyFill="1" applyBorder="1" applyAlignment="1"/>
    <xf numFmtId="0" fontId="2" fillId="8" borderId="38" xfId="0" applyFont="1" applyFill="1" applyBorder="1" applyAlignment="1"/>
    <xf numFmtId="165" fontId="7" fillId="6" borderId="37" xfId="0" applyNumberFormat="1" applyFont="1" applyFill="1" applyBorder="1" applyAlignment="1">
      <alignment horizontal="right"/>
    </xf>
    <xf numFmtId="0" fontId="2" fillId="8" borderId="39" xfId="0" applyFont="1" applyFill="1" applyBorder="1" applyAlignment="1"/>
    <xf numFmtId="0" fontId="2" fillId="7" borderId="15" xfId="0" applyFont="1" applyFill="1" applyBorder="1"/>
    <xf numFmtId="0" fontId="0" fillId="7" borderId="0" xfId="0" applyFill="1" applyBorder="1"/>
    <xf numFmtId="0" fontId="0" fillId="7" borderId="15" xfId="0" applyFill="1" applyBorder="1"/>
    <xf numFmtId="0" fontId="12" fillId="7" borderId="0" xfId="0" applyFont="1" applyFill="1" applyBorder="1" applyAlignment="1">
      <alignment horizontal="center"/>
    </xf>
    <xf numFmtId="0" fontId="13" fillId="7" borderId="0" xfId="0" applyFont="1" applyFill="1" applyBorder="1" applyAlignment="1">
      <alignment horizontal="right"/>
    </xf>
    <xf numFmtId="42" fontId="0" fillId="10" borderId="20" xfId="0" applyNumberFormat="1" applyFill="1" applyBorder="1"/>
    <xf numFmtId="0" fontId="0" fillId="9" borderId="20" xfId="0" applyFill="1" applyBorder="1" applyProtection="1">
      <protection locked="0"/>
    </xf>
    <xf numFmtId="0" fontId="0" fillId="7" borderId="16" xfId="0" applyFill="1" applyBorder="1"/>
    <xf numFmtId="0" fontId="0" fillId="7" borderId="36" xfId="0" applyFill="1" applyBorder="1"/>
    <xf numFmtId="0" fontId="0" fillId="7" borderId="38" xfId="0" applyFill="1" applyBorder="1"/>
    <xf numFmtId="0" fontId="0" fillId="7" borderId="39" xfId="0" applyFill="1" applyBorder="1"/>
    <xf numFmtId="0" fontId="14" fillId="7" borderId="0" xfId="0" applyFont="1" applyFill="1" applyBorder="1" applyAlignment="1">
      <alignment horizontal="center"/>
    </xf>
    <xf numFmtId="10" fontId="0" fillId="10" borderId="20" xfId="0" applyNumberFormat="1" applyFill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0" fillId="0" borderId="21" xfId="0" applyBorder="1" applyAlignment="1"/>
    <xf numFmtId="0" fontId="0" fillId="0" borderId="1" xfId="0" applyBorder="1" applyAlignment="1"/>
    <xf numFmtId="0" fontId="0" fillId="0" borderId="22" xfId="0" applyBorder="1" applyAlignment="1"/>
    <xf numFmtId="0" fontId="12" fillId="7" borderId="12" xfId="0" applyFont="1" applyFill="1" applyBorder="1" applyAlignment="1">
      <alignment horizontal="center"/>
    </xf>
    <xf numFmtId="0" fontId="12" fillId="7" borderId="30" xfId="0" applyFont="1" applyFill="1" applyBorder="1" applyAlignment="1">
      <alignment horizontal="center"/>
    </xf>
    <xf numFmtId="0" fontId="12" fillId="7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1"/>
  <sheetViews>
    <sheetView tabSelected="1" workbookViewId="0">
      <selection activeCell="AC11" sqref="AC11"/>
    </sheetView>
  </sheetViews>
  <sheetFormatPr defaultRowHeight="15" x14ac:dyDescent="0.25"/>
  <cols>
    <col min="2" max="2" width="16.28515625" customWidth="1"/>
    <col min="3" max="3" width="16.7109375" customWidth="1"/>
    <col min="4" max="4" width="14.28515625" customWidth="1"/>
    <col min="10" max="10" width="20.140625" customWidth="1"/>
    <col min="11" max="11" width="15.42578125" customWidth="1"/>
    <col min="17" max="17" width="17.140625" customWidth="1"/>
    <col min="18" max="18" width="15.42578125" customWidth="1"/>
    <col min="20" max="20" width="12.28515625" customWidth="1"/>
    <col min="21" max="21" width="8.140625" customWidth="1"/>
    <col min="22" max="22" width="11" customWidth="1"/>
    <col min="27" max="27" width="8.85546875" customWidth="1"/>
    <col min="28" max="28" width="20.7109375" customWidth="1"/>
    <col min="29" max="29" width="13.7109375" customWidth="1"/>
  </cols>
  <sheetData>
    <row r="1" spans="1:31" ht="15.75" thickBot="1" x14ac:dyDescent="0.3"/>
    <row r="2" spans="1:31" ht="16.5" thickTop="1" thickBot="1" x14ac:dyDescent="0.3">
      <c r="A2" s="100" t="s">
        <v>14</v>
      </c>
      <c r="B2" s="100"/>
      <c r="C2" s="100"/>
      <c r="D2" s="100"/>
      <c r="E2" s="100"/>
      <c r="F2" s="100"/>
      <c r="I2" s="8" t="s">
        <v>29</v>
      </c>
      <c r="J2" s="8"/>
      <c r="K2" s="8"/>
      <c r="L2" s="8"/>
      <c r="M2" s="8"/>
      <c r="P2" s="16"/>
      <c r="Q2" s="17"/>
      <c r="R2" s="17"/>
      <c r="S2" s="17"/>
      <c r="T2" s="17"/>
      <c r="U2" s="17"/>
      <c r="V2" s="17"/>
      <c r="W2" s="17"/>
      <c r="X2" s="17"/>
      <c r="Y2" s="18"/>
      <c r="Z2" s="20"/>
      <c r="AA2" s="20"/>
    </row>
    <row r="3" spans="1:31" ht="19.5" thickTop="1" thickBot="1" x14ac:dyDescent="0.3">
      <c r="P3" s="19"/>
      <c r="Q3" s="101" t="s">
        <v>54</v>
      </c>
      <c r="R3" s="101"/>
      <c r="S3" s="101"/>
      <c r="T3" s="101"/>
      <c r="U3" s="101"/>
      <c r="V3" s="101"/>
      <c r="W3" s="101"/>
      <c r="X3" s="20"/>
      <c r="Y3" s="21"/>
      <c r="Z3" s="20"/>
      <c r="AA3" s="20"/>
      <c r="AB3" s="105" t="s">
        <v>55</v>
      </c>
      <c r="AC3" s="106"/>
      <c r="AD3" s="106"/>
      <c r="AE3" s="107"/>
    </row>
    <row r="4" spans="1:31" ht="39.75" thickBot="1" x14ac:dyDescent="0.3">
      <c r="A4" s="60"/>
      <c r="B4" s="63" t="s">
        <v>0</v>
      </c>
      <c r="C4" s="63" t="s">
        <v>1</v>
      </c>
      <c r="D4" s="63" t="s">
        <v>2</v>
      </c>
      <c r="E4" s="64" t="s">
        <v>3</v>
      </c>
      <c r="F4" s="65" t="s">
        <v>4</v>
      </c>
      <c r="I4" s="60"/>
      <c r="J4" s="68" t="s">
        <v>15</v>
      </c>
      <c r="K4" s="69" t="s">
        <v>16</v>
      </c>
      <c r="L4" s="60"/>
      <c r="M4" s="70"/>
      <c r="P4" s="19"/>
      <c r="Q4" s="20" t="s">
        <v>30</v>
      </c>
      <c r="R4" s="20"/>
      <c r="S4" s="20"/>
      <c r="T4" s="20"/>
      <c r="U4" s="20"/>
      <c r="V4" s="20"/>
      <c r="W4" s="20"/>
      <c r="X4" s="20"/>
      <c r="Y4" s="21"/>
      <c r="Z4" s="20"/>
      <c r="AA4" s="20"/>
      <c r="AB4" s="87" t="s">
        <v>56</v>
      </c>
      <c r="AC4" s="93">
        <v>16</v>
      </c>
      <c r="AD4" s="88"/>
      <c r="AE4" s="94"/>
    </row>
    <row r="5" spans="1:31" ht="15.75" thickTop="1" x14ac:dyDescent="0.25">
      <c r="A5" s="61"/>
      <c r="B5" s="1" t="s">
        <v>5</v>
      </c>
      <c r="C5" s="2">
        <v>122686</v>
      </c>
      <c r="D5" s="2">
        <v>98991</v>
      </c>
      <c r="E5" s="3">
        <f>IF(ISERROR(D5/C5),"0%",(D5/C5))</f>
        <v>0.80686467893647196</v>
      </c>
      <c r="F5" s="3">
        <f>IF(ISERROR(C5/$C$13),"0%",(C5/$C$13))</f>
        <v>0.62302141467898298</v>
      </c>
      <c r="I5" s="61"/>
      <c r="J5" s="9" t="s">
        <v>17</v>
      </c>
      <c r="K5" s="2">
        <v>153357</v>
      </c>
      <c r="L5" s="72" t="s">
        <v>18</v>
      </c>
      <c r="M5" s="71" t="s">
        <v>19</v>
      </c>
      <c r="P5" s="19"/>
      <c r="Q5" s="75"/>
      <c r="R5" s="76" t="s">
        <v>31</v>
      </c>
      <c r="S5" s="76"/>
      <c r="T5" s="76" t="s">
        <v>32</v>
      </c>
      <c r="U5" s="76"/>
      <c r="V5" s="76" t="s">
        <v>33</v>
      </c>
      <c r="W5" s="77"/>
      <c r="X5" s="20"/>
      <c r="Y5" s="21"/>
      <c r="Z5" s="20"/>
      <c r="AA5" s="20"/>
      <c r="AB5" s="89"/>
      <c r="AC5" s="90" t="s">
        <v>44</v>
      </c>
      <c r="AD5" s="88"/>
      <c r="AE5" s="94"/>
    </row>
    <row r="6" spans="1:31" ht="15.75" x14ac:dyDescent="0.25">
      <c r="A6" s="61"/>
      <c r="B6" s="1" t="s">
        <v>6</v>
      </c>
      <c r="C6" s="2" t="s">
        <v>64</v>
      </c>
      <c r="D6" s="2" t="s">
        <v>64</v>
      </c>
      <c r="E6" s="3" t="str">
        <f t="shared" ref="E6:E12" si="0">IF(ISERROR(D6/C6),"0%",(D6/C6))</f>
        <v>0%</v>
      </c>
      <c r="F6" s="3" t="str">
        <f t="shared" ref="F6:F13" si="1">IF(ISERROR(C6/$C$13),"0%",(C6/$C$13))</f>
        <v>0%</v>
      </c>
      <c r="I6" s="61"/>
      <c r="J6" s="9" t="s">
        <v>20</v>
      </c>
      <c r="K6" s="2">
        <v>0</v>
      </c>
      <c r="L6" s="10">
        <f>IF(ISERROR(K6/$K$5),"0.00%",K6/$K$5)</f>
        <v>0</v>
      </c>
      <c r="M6" s="11"/>
      <c r="P6" s="19"/>
      <c r="Q6" s="78" t="s">
        <v>34</v>
      </c>
      <c r="R6" s="59">
        <f>C5</f>
        <v>122686</v>
      </c>
      <c r="S6" s="22" t="s">
        <v>35</v>
      </c>
      <c r="T6" s="23">
        <v>140</v>
      </c>
      <c r="U6" s="73" t="s">
        <v>36</v>
      </c>
      <c r="V6" s="24">
        <f t="shared" ref="V6:V11" si="2">IF(ISERROR(R6/T6),"0.00",R6/T6)</f>
        <v>876.32857142857142</v>
      </c>
      <c r="W6" s="79"/>
      <c r="X6" s="20"/>
      <c r="Y6" s="21"/>
      <c r="Z6" s="20"/>
      <c r="AA6" s="20"/>
      <c r="AB6" s="87" t="s">
        <v>57</v>
      </c>
      <c r="AC6" s="93">
        <v>21</v>
      </c>
      <c r="AD6" s="88"/>
      <c r="AE6" s="94"/>
    </row>
    <row r="7" spans="1:31" ht="15.75" x14ac:dyDescent="0.25">
      <c r="A7" s="61"/>
      <c r="B7" s="1" t="s">
        <v>7</v>
      </c>
      <c r="C7" s="2" t="s">
        <v>64</v>
      </c>
      <c r="D7" s="2" t="s">
        <v>64</v>
      </c>
      <c r="E7" s="3" t="str">
        <f t="shared" si="0"/>
        <v>0%</v>
      </c>
      <c r="F7" s="3" t="str">
        <f t="shared" si="1"/>
        <v>0%</v>
      </c>
      <c r="I7" s="61"/>
      <c r="J7" s="9" t="s">
        <v>21</v>
      </c>
      <c r="K7" s="2">
        <v>0</v>
      </c>
      <c r="L7" s="10">
        <f t="shared" ref="L7:L14" si="3">IF(ISERROR(K7/$K$5),"0.00%",K7/$K$5)</f>
        <v>0</v>
      </c>
      <c r="M7" s="11"/>
      <c r="P7" s="19"/>
      <c r="Q7" s="80" t="s">
        <v>37</v>
      </c>
      <c r="R7" s="25" t="str">
        <f>C6</f>
        <v xml:space="preserve"> </v>
      </c>
      <c r="S7" s="22" t="s">
        <v>35</v>
      </c>
      <c r="T7" s="26">
        <v>140</v>
      </c>
      <c r="U7" s="74" t="s">
        <v>36</v>
      </c>
      <c r="V7" s="27" t="str">
        <f t="shared" si="2"/>
        <v>0.00</v>
      </c>
      <c r="W7" s="81"/>
      <c r="X7" s="20"/>
      <c r="Y7" s="21"/>
      <c r="Z7" s="20"/>
      <c r="AA7" s="20"/>
      <c r="AB7" s="89"/>
      <c r="AC7" s="90" t="s">
        <v>44</v>
      </c>
      <c r="AD7" s="88"/>
      <c r="AE7" s="94"/>
    </row>
    <row r="8" spans="1:31" ht="15.75" x14ac:dyDescent="0.25">
      <c r="A8" s="61"/>
      <c r="B8" s="1" t="s">
        <v>8</v>
      </c>
      <c r="C8" s="2">
        <v>34589</v>
      </c>
      <c r="D8" s="2">
        <v>22655</v>
      </c>
      <c r="E8" s="3">
        <f t="shared" si="0"/>
        <v>0.65497701581427625</v>
      </c>
      <c r="F8" s="3">
        <f t="shared" si="1"/>
        <v>0.17564911817429324</v>
      </c>
      <c r="I8" s="61"/>
      <c r="J8" s="9" t="s">
        <v>22</v>
      </c>
      <c r="K8" s="2">
        <v>93102</v>
      </c>
      <c r="L8" s="10">
        <f t="shared" si="3"/>
        <v>0.60709325299790684</v>
      </c>
      <c r="M8" s="11"/>
      <c r="P8" s="19"/>
      <c r="Q8" s="80" t="s">
        <v>38</v>
      </c>
      <c r="R8" s="25" t="str">
        <f>C7</f>
        <v xml:space="preserve"> </v>
      </c>
      <c r="S8" s="22" t="s">
        <v>35</v>
      </c>
      <c r="T8" s="26">
        <v>140</v>
      </c>
      <c r="U8" s="74" t="s">
        <v>36</v>
      </c>
      <c r="V8" s="27" t="str">
        <f t="shared" si="2"/>
        <v>0.00</v>
      </c>
      <c r="W8" s="81"/>
      <c r="X8" s="20"/>
      <c r="Y8" s="21"/>
      <c r="Z8" s="20"/>
      <c r="AA8" s="20"/>
      <c r="AB8" s="87" t="s">
        <v>58</v>
      </c>
      <c r="AC8" s="93">
        <v>8</v>
      </c>
      <c r="AD8" s="88"/>
      <c r="AE8" s="94"/>
    </row>
    <row r="9" spans="1:31" ht="15.75" x14ac:dyDescent="0.25">
      <c r="A9" s="61"/>
      <c r="B9" s="1" t="s">
        <v>9</v>
      </c>
      <c r="C9" s="2" t="s">
        <v>64</v>
      </c>
      <c r="D9" s="2" t="s">
        <v>64</v>
      </c>
      <c r="E9" s="3" t="str">
        <f t="shared" si="0"/>
        <v>0%</v>
      </c>
      <c r="F9" s="3" t="str">
        <f t="shared" si="1"/>
        <v>0%</v>
      </c>
      <c r="I9" s="61"/>
      <c r="J9" s="9" t="s">
        <v>23</v>
      </c>
      <c r="K9" s="2">
        <v>32103</v>
      </c>
      <c r="L9" s="10">
        <f t="shared" si="3"/>
        <v>0.20933508088968877</v>
      </c>
      <c r="M9" s="11"/>
      <c r="P9" s="19"/>
      <c r="Q9" s="80" t="s">
        <v>8</v>
      </c>
      <c r="R9" s="25">
        <f>C8</f>
        <v>34589</v>
      </c>
      <c r="S9" s="22" t="s">
        <v>35</v>
      </c>
      <c r="T9" s="26">
        <v>135.80000000000001</v>
      </c>
      <c r="U9" s="74" t="s">
        <v>36</v>
      </c>
      <c r="V9" s="27">
        <f t="shared" si="2"/>
        <v>254.70544918998525</v>
      </c>
      <c r="W9" s="81"/>
      <c r="X9" s="20"/>
      <c r="Y9" s="21"/>
      <c r="Z9" s="20"/>
      <c r="AA9" s="20"/>
      <c r="AB9" s="89"/>
      <c r="AC9" s="90" t="s">
        <v>44</v>
      </c>
      <c r="AD9" s="88"/>
      <c r="AE9" s="94"/>
    </row>
    <row r="10" spans="1:31" ht="15.75" x14ac:dyDescent="0.25">
      <c r="A10" s="61"/>
      <c r="B10" s="1" t="s">
        <v>10</v>
      </c>
      <c r="C10" s="2">
        <v>39646</v>
      </c>
      <c r="D10" s="2">
        <v>26592</v>
      </c>
      <c r="E10" s="3">
        <f t="shared" si="0"/>
        <v>0.67073601372143465</v>
      </c>
      <c r="F10" s="3">
        <f t="shared" si="1"/>
        <v>0.20132946714672381</v>
      </c>
      <c r="I10" s="61"/>
      <c r="J10" s="9" t="s">
        <v>24</v>
      </c>
      <c r="K10" s="2">
        <v>9987</v>
      </c>
      <c r="L10" s="10">
        <f t="shared" si="3"/>
        <v>6.5122557170523676E-2</v>
      </c>
      <c r="M10" s="11"/>
      <c r="P10" s="19"/>
      <c r="Q10" s="80" t="s">
        <v>10</v>
      </c>
      <c r="R10" s="25">
        <f>C10</f>
        <v>39646</v>
      </c>
      <c r="S10" s="22" t="s">
        <v>35</v>
      </c>
      <c r="T10" s="26">
        <v>138</v>
      </c>
      <c r="U10" s="74" t="s">
        <v>36</v>
      </c>
      <c r="V10" s="27">
        <f t="shared" si="2"/>
        <v>287.28985507246375</v>
      </c>
      <c r="W10" s="81"/>
      <c r="X10" s="20"/>
      <c r="Y10" s="21"/>
      <c r="Z10" s="20"/>
      <c r="AA10" s="20"/>
      <c r="AB10" s="87" t="s">
        <v>43</v>
      </c>
      <c r="AC10" s="93">
        <v>138</v>
      </c>
      <c r="AD10" s="88"/>
      <c r="AE10" s="94"/>
    </row>
    <row r="11" spans="1:31" ht="15.75" x14ac:dyDescent="0.25">
      <c r="A11" s="61"/>
      <c r="B11" s="1" t="s">
        <v>11</v>
      </c>
      <c r="C11" s="2" t="s">
        <v>64</v>
      </c>
      <c r="D11" s="2" t="s">
        <v>64</v>
      </c>
      <c r="E11" s="3" t="str">
        <f t="shared" si="0"/>
        <v>0%</v>
      </c>
      <c r="F11" s="3" t="str">
        <f t="shared" si="1"/>
        <v>0%</v>
      </c>
      <c r="I11" s="61"/>
      <c r="J11" s="9" t="s">
        <v>25</v>
      </c>
      <c r="K11" s="2"/>
      <c r="L11" s="10">
        <f t="shared" si="3"/>
        <v>0</v>
      </c>
      <c r="M11" s="11"/>
      <c r="P11" s="19"/>
      <c r="Q11" s="80" t="s">
        <v>39</v>
      </c>
      <c r="R11" s="25" t="str">
        <f>C11</f>
        <v xml:space="preserve"> </v>
      </c>
      <c r="S11" s="22" t="s">
        <v>35</v>
      </c>
      <c r="T11" s="26">
        <v>135.80000000000001</v>
      </c>
      <c r="U11" s="74" t="s">
        <v>36</v>
      </c>
      <c r="V11" s="27" t="str">
        <f t="shared" si="2"/>
        <v>0.00</v>
      </c>
      <c r="W11" s="81"/>
      <c r="X11" s="20"/>
      <c r="Y11" s="21"/>
      <c r="Z11" s="20"/>
      <c r="AA11" s="20"/>
      <c r="AB11" s="89"/>
      <c r="AC11" s="91" t="s">
        <v>64</v>
      </c>
      <c r="AD11" s="88"/>
      <c r="AE11" s="94"/>
    </row>
    <row r="12" spans="1:31" ht="15.75" thickBot="1" x14ac:dyDescent="0.3">
      <c r="A12" s="61"/>
      <c r="B12" s="1" t="s">
        <v>12</v>
      </c>
      <c r="C12" s="66"/>
      <c r="D12" s="2">
        <v>0</v>
      </c>
      <c r="E12" s="3" t="str">
        <f t="shared" si="0"/>
        <v>0%</v>
      </c>
      <c r="F12" s="3">
        <f t="shared" si="1"/>
        <v>0</v>
      </c>
      <c r="I12" s="61"/>
      <c r="J12" s="9" t="s">
        <v>26</v>
      </c>
      <c r="K12" s="2">
        <v>0</v>
      </c>
      <c r="L12" s="10">
        <f t="shared" si="3"/>
        <v>0</v>
      </c>
      <c r="M12" s="11"/>
      <c r="P12" s="19"/>
      <c r="Q12" s="82" t="s">
        <v>13</v>
      </c>
      <c r="R12" s="83">
        <f>SUM(R6:R11)</f>
        <v>196921</v>
      </c>
      <c r="S12" s="84"/>
      <c r="T12" s="84"/>
      <c r="U12" s="84"/>
      <c r="V12" s="85">
        <f>SUM(V6:V11)</f>
        <v>1418.3238756910205</v>
      </c>
      <c r="W12" s="86"/>
      <c r="X12" s="20"/>
      <c r="Y12" s="21"/>
      <c r="Z12" s="20"/>
      <c r="AA12" s="20"/>
      <c r="AB12" s="87" t="s">
        <v>55</v>
      </c>
      <c r="AC12" s="92">
        <f>AC4*AC6*AC8*AC10</f>
        <v>370944</v>
      </c>
      <c r="AD12" s="88"/>
      <c r="AE12" s="94"/>
    </row>
    <row r="13" spans="1:31" ht="16.5" thickTop="1" thickBot="1" x14ac:dyDescent="0.3">
      <c r="A13" s="62"/>
      <c r="B13" s="4" t="s">
        <v>13</v>
      </c>
      <c r="C13" s="5">
        <f>SUM(C5:C12)</f>
        <v>196921</v>
      </c>
      <c r="D13" s="5">
        <f>SUM(D5:D12)</f>
        <v>148238</v>
      </c>
      <c r="E13" s="6">
        <f>IF(ISERROR(D13/C13),"0.00%",D13/C13)</f>
        <v>0.75277903321636597</v>
      </c>
      <c r="F13" s="3">
        <f t="shared" si="1"/>
        <v>1</v>
      </c>
      <c r="I13" s="61"/>
      <c r="J13" s="9" t="s">
        <v>27</v>
      </c>
      <c r="K13" s="12">
        <f>SUM(K6:K12)</f>
        <v>135192</v>
      </c>
      <c r="L13" s="10">
        <f t="shared" si="3"/>
        <v>0.88155089105811923</v>
      </c>
      <c r="M13" s="11"/>
      <c r="P13" s="19"/>
      <c r="Q13" s="20"/>
      <c r="R13" s="20"/>
      <c r="S13" s="20"/>
      <c r="T13" s="20"/>
      <c r="U13" s="20"/>
      <c r="V13" s="20"/>
      <c r="W13" s="20"/>
      <c r="X13" s="20"/>
      <c r="Y13" s="21"/>
      <c r="Z13" s="20"/>
      <c r="AA13" s="20"/>
      <c r="AB13" s="95"/>
      <c r="AC13" s="96"/>
      <c r="AD13" s="96"/>
      <c r="AE13" s="97"/>
    </row>
    <row r="14" spans="1:31" ht="15.75" thickBot="1" x14ac:dyDescent="0.3">
      <c r="I14" s="67"/>
      <c r="J14" s="13" t="s">
        <v>28</v>
      </c>
      <c r="K14" s="14">
        <f>K5-K13</f>
        <v>18165</v>
      </c>
      <c r="L14" s="10">
        <f t="shared" si="3"/>
        <v>0.11844910894188071</v>
      </c>
      <c r="M14" s="15"/>
      <c r="P14" s="19"/>
      <c r="Q14" s="28" t="s">
        <v>40</v>
      </c>
      <c r="R14" s="20"/>
      <c r="S14" s="20"/>
      <c r="T14" s="20"/>
      <c r="U14" s="20"/>
      <c r="V14" s="20"/>
      <c r="W14" s="20"/>
      <c r="X14" s="20"/>
      <c r="Y14" s="21"/>
      <c r="Z14" s="20"/>
      <c r="AA14" s="20"/>
    </row>
    <row r="15" spans="1:31" ht="16.5" thickTop="1" x14ac:dyDescent="0.25">
      <c r="C15" s="7"/>
      <c r="D15" s="7"/>
      <c r="E15" s="7"/>
      <c r="F15" s="7"/>
      <c r="P15" s="19"/>
      <c r="Q15" s="20"/>
      <c r="R15" s="29">
        <f>R12</f>
        <v>196921</v>
      </c>
      <c r="S15" s="22" t="s">
        <v>35</v>
      </c>
      <c r="T15" s="30">
        <f>V12</f>
        <v>1418.3238756910205</v>
      </c>
      <c r="U15" s="31" t="s">
        <v>36</v>
      </c>
      <c r="V15" s="32">
        <f>IF(ISERROR(R15/T15),"$0.00",R15/T15)</f>
        <v>138.840643787413</v>
      </c>
      <c r="W15" s="20"/>
      <c r="X15" s="20"/>
      <c r="Y15" s="21"/>
      <c r="Z15" s="20"/>
      <c r="AA15" s="20"/>
      <c r="AB15" s="105" t="s">
        <v>60</v>
      </c>
      <c r="AC15" s="106"/>
      <c r="AD15" s="106"/>
      <c r="AE15" s="107"/>
    </row>
    <row r="16" spans="1:31" x14ac:dyDescent="0.25">
      <c r="P16" s="19"/>
      <c r="Q16" s="20"/>
      <c r="R16" s="33" t="s">
        <v>41</v>
      </c>
      <c r="S16" s="20"/>
      <c r="T16" s="33" t="s">
        <v>42</v>
      </c>
      <c r="U16" s="20"/>
      <c r="V16" s="33" t="s">
        <v>43</v>
      </c>
      <c r="W16" s="20"/>
      <c r="X16" s="20"/>
      <c r="Y16" s="21"/>
      <c r="Z16" s="20"/>
      <c r="AA16" s="20"/>
      <c r="AB16" s="87" t="s">
        <v>61</v>
      </c>
      <c r="AC16" s="92">
        <f>R12</f>
        <v>196921</v>
      </c>
      <c r="AD16" s="88"/>
      <c r="AE16" s="94"/>
    </row>
    <row r="17" spans="16:31" ht="15.75" x14ac:dyDescent="0.25">
      <c r="P17" s="19"/>
      <c r="Q17" s="20"/>
      <c r="R17" s="20"/>
      <c r="S17" s="20"/>
      <c r="T17" s="34"/>
      <c r="U17" s="20"/>
      <c r="V17" s="20"/>
      <c r="W17" s="20"/>
      <c r="X17" s="20"/>
      <c r="Y17" s="21"/>
      <c r="Z17" s="20"/>
      <c r="AA17" s="20"/>
      <c r="AB17" s="89"/>
      <c r="AC17" s="98" t="s">
        <v>35</v>
      </c>
      <c r="AD17" s="88"/>
      <c r="AE17" s="94"/>
    </row>
    <row r="18" spans="16:31" x14ac:dyDescent="0.25">
      <c r="P18" s="19"/>
      <c r="Q18" s="20"/>
      <c r="R18" s="35">
        <v>14</v>
      </c>
      <c r="S18" s="36" t="s">
        <v>44</v>
      </c>
      <c r="T18" s="37">
        <v>8</v>
      </c>
      <c r="U18" s="36" t="s">
        <v>44</v>
      </c>
      <c r="V18" s="37">
        <v>21</v>
      </c>
      <c r="W18" s="38" t="s">
        <v>36</v>
      </c>
      <c r="X18" s="39">
        <f>R18*T18*V18</f>
        <v>2352</v>
      </c>
      <c r="Y18" s="40"/>
      <c r="Z18" s="58"/>
      <c r="AA18" s="58"/>
      <c r="AB18" s="87" t="s">
        <v>62</v>
      </c>
      <c r="AC18" s="92">
        <f>AC12</f>
        <v>370944</v>
      </c>
      <c r="AD18" s="88"/>
      <c r="AE18" s="94"/>
    </row>
    <row r="19" spans="16:31" x14ac:dyDescent="0.25">
      <c r="P19" s="19"/>
      <c r="Q19" s="20"/>
      <c r="R19" s="33" t="s">
        <v>45</v>
      </c>
      <c r="S19" s="20"/>
      <c r="T19" s="33" t="s">
        <v>46</v>
      </c>
      <c r="U19" s="20"/>
      <c r="V19" s="33" t="s">
        <v>47</v>
      </c>
      <c r="W19" s="20"/>
      <c r="X19" s="33" t="s">
        <v>48</v>
      </c>
      <c r="Y19" s="41"/>
      <c r="Z19" s="33"/>
      <c r="AA19" s="33"/>
      <c r="AB19" s="89"/>
      <c r="AC19" s="91" t="s">
        <v>59</v>
      </c>
      <c r="AD19" s="88"/>
      <c r="AE19" s="94"/>
    </row>
    <row r="20" spans="16:31" x14ac:dyDescent="0.25">
      <c r="P20" s="19"/>
      <c r="Q20" s="20"/>
      <c r="R20" s="20"/>
      <c r="S20" s="20"/>
      <c r="T20" s="20"/>
      <c r="U20" s="20"/>
      <c r="V20" s="20"/>
      <c r="W20" s="20"/>
      <c r="X20" s="20"/>
      <c r="Y20" s="21"/>
      <c r="Z20" s="20"/>
      <c r="AA20" s="20"/>
      <c r="AB20" s="87" t="s">
        <v>60</v>
      </c>
      <c r="AC20" s="99">
        <f>IF(ISERROR(AC16/AC18),"0.00%",AC16/AC18)</f>
        <v>0.53086449706694272</v>
      </c>
      <c r="AD20" s="88"/>
      <c r="AE20" s="94"/>
    </row>
    <row r="21" spans="16:31" x14ac:dyDescent="0.25">
      <c r="P21" s="19"/>
      <c r="Q21" s="20"/>
      <c r="R21" s="39">
        <f>X18</f>
        <v>2352</v>
      </c>
      <c r="S21" s="36" t="s">
        <v>44</v>
      </c>
      <c r="T21" s="32">
        <f>V15</f>
        <v>138.840643787413</v>
      </c>
      <c r="U21" s="42" t="s">
        <v>36</v>
      </c>
      <c r="V21" s="29">
        <f>R21*T21</f>
        <v>326553.1941879954</v>
      </c>
      <c r="W21" s="20"/>
      <c r="X21" s="20"/>
      <c r="Y21" s="21"/>
      <c r="Z21" s="20"/>
      <c r="AA21" s="20"/>
      <c r="AB21" s="89"/>
      <c r="AC21" s="88"/>
      <c r="AD21" s="88"/>
      <c r="AE21" s="94"/>
    </row>
    <row r="22" spans="16:31" ht="15.75" thickBot="1" x14ac:dyDescent="0.3">
      <c r="P22" s="19"/>
      <c r="Q22" s="20"/>
      <c r="R22" s="43" t="s">
        <v>49</v>
      </c>
      <c r="S22" s="20"/>
      <c r="T22" s="33" t="s">
        <v>43</v>
      </c>
      <c r="U22" s="20"/>
      <c r="V22" s="33" t="s">
        <v>50</v>
      </c>
      <c r="W22" s="20"/>
      <c r="X22" s="20"/>
      <c r="Y22" s="21"/>
      <c r="Z22" s="20"/>
      <c r="AA22" s="20"/>
      <c r="AB22" s="95"/>
      <c r="AC22" s="96"/>
      <c r="AD22" s="96"/>
      <c r="AE22" s="97"/>
    </row>
    <row r="23" spans="16:31" ht="16.5" thickTop="1" thickBot="1" x14ac:dyDescent="0.3">
      <c r="P23" s="19"/>
      <c r="Q23" s="20"/>
      <c r="R23" s="20"/>
      <c r="S23" s="20"/>
      <c r="T23" s="20"/>
      <c r="U23" s="20"/>
      <c r="V23" s="20"/>
      <c r="W23" s="20"/>
      <c r="X23" s="20"/>
      <c r="Y23" s="21"/>
      <c r="Z23" s="20"/>
      <c r="AA23" s="20"/>
    </row>
    <row r="24" spans="16:31" x14ac:dyDescent="0.25">
      <c r="P24" s="19"/>
      <c r="Q24" s="102" t="s">
        <v>51</v>
      </c>
      <c r="R24" s="103"/>
      <c r="S24" s="103"/>
      <c r="T24" s="103"/>
      <c r="U24" s="103"/>
      <c r="V24" s="103"/>
      <c r="W24" s="103"/>
      <c r="X24" s="104"/>
      <c r="Y24" s="44"/>
      <c r="Z24" s="57"/>
      <c r="AA24" s="57"/>
    </row>
    <row r="25" spans="16:31" x14ac:dyDescent="0.25">
      <c r="P25" s="19"/>
      <c r="Q25" s="45"/>
      <c r="R25" s="20"/>
      <c r="S25" s="20"/>
      <c r="T25" s="20"/>
      <c r="U25" s="20"/>
      <c r="V25" s="20"/>
      <c r="W25" s="20"/>
      <c r="X25" s="46"/>
      <c r="Y25" s="21"/>
      <c r="Z25" s="20"/>
      <c r="AA25" s="20"/>
    </row>
    <row r="26" spans="16:31" ht="15.75" x14ac:dyDescent="0.25">
      <c r="P26" s="19"/>
      <c r="Q26" s="45"/>
      <c r="R26" s="47">
        <v>1418.3</v>
      </c>
      <c r="S26" s="22" t="s">
        <v>35</v>
      </c>
      <c r="T26" s="48">
        <v>2352</v>
      </c>
      <c r="U26" s="31" t="s">
        <v>36</v>
      </c>
      <c r="V26" s="49">
        <f xml:space="preserve"> IF(ISERROR(R26/T26),"0.00%",(R26/T26))</f>
        <v>0.60301870748299313</v>
      </c>
      <c r="W26" s="20"/>
      <c r="X26" s="46"/>
      <c r="Y26" s="21"/>
      <c r="Z26" s="20"/>
      <c r="AA26" s="20"/>
    </row>
    <row r="27" spans="16:31" ht="15.75" thickBot="1" x14ac:dyDescent="0.3">
      <c r="P27" s="19"/>
      <c r="Q27" s="50"/>
      <c r="R27" s="51" t="s">
        <v>33</v>
      </c>
      <c r="S27" s="52"/>
      <c r="T27" s="51" t="s">
        <v>52</v>
      </c>
      <c r="U27" s="52"/>
      <c r="V27" s="51" t="s">
        <v>53</v>
      </c>
      <c r="W27" s="52"/>
      <c r="X27" s="53"/>
      <c r="Y27" s="21"/>
      <c r="Z27" s="20"/>
      <c r="AA27" s="20"/>
    </row>
    <row r="28" spans="16:31" x14ac:dyDescent="0.25">
      <c r="P28" s="19"/>
      <c r="Q28" s="20"/>
      <c r="R28" s="20"/>
      <c r="S28" s="20"/>
      <c r="T28" s="20"/>
      <c r="U28" s="20"/>
      <c r="V28" s="20"/>
      <c r="W28" s="20"/>
      <c r="X28" s="20"/>
      <c r="Y28" s="21"/>
      <c r="Z28" s="20"/>
      <c r="AA28" s="20"/>
    </row>
    <row r="29" spans="16:31" x14ac:dyDescent="0.25">
      <c r="P29" s="19"/>
      <c r="Q29" s="20" t="s">
        <v>63</v>
      </c>
      <c r="R29" s="20"/>
      <c r="S29" s="20"/>
      <c r="T29" s="20"/>
      <c r="U29" s="20"/>
      <c r="V29" s="20"/>
      <c r="W29" s="20"/>
      <c r="X29" s="20"/>
      <c r="Y29" s="21"/>
      <c r="Z29" s="20"/>
      <c r="AA29" s="20"/>
    </row>
    <row r="30" spans="16:31" ht="15.75" thickBot="1" x14ac:dyDescent="0.3">
      <c r="P30" s="54"/>
      <c r="Q30" s="55"/>
      <c r="R30" s="55"/>
      <c r="S30" s="55"/>
      <c r="T30" s="55"/>
      <c r="U30" s="55"/>
      <c r="V30" s="55"/>
      <c r="W30" s="55"/>
      <c r="X30" s="55"/>
      <c r="Y30" s="56"/>
      <c r="Z30" s="20"/>
      <c r="AA30" s="20"/>
    </row>
    <row r="31" spans="16:31" ht="15.75" thickTop="1" x14ac:dyDescent="0.25"/>
  </sheetData>
  <mergeCells count="5">
    <mergeCell ref="A2:F2"/>
    <mergeCell ref="Q3:W3"/>
    <mergeCell ref="Q24:X24"/>
    <mergeCell ref="AB3:AE3"/>
    <mergeCell ref="AB15:AE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Atwood, Bob</dc:creator>
  <cp:lastModifiedBy>User</cp:lastModifiedBy>
  <dcterms:created xsi:type="dcterms:W3CDTF">2017-07-27T14:39:58Z</dcterms:created>
  <dcterms:modified xsi:type="dcterms:W3CDTF">2019-10-02T19:40:50Z</dcterms:modified>
</cp:coreProperties>
</file>