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Lumia\Desktop\NADA week 4\pre work\"/>
    </mc:Choice>
  </mc:AlternateContent>
  <xr:revisionPtr revIDLastSave="0" documentId="13_ncr:1_{AA744645-E595-4153-9875-229820F77B7C}" xr6:coauthVersionLast="47" xr6:coauthVersionMax="47" xr10:uidLastSave="{00000000-0000-0000-0000-000000000000}"/>
  <bookViews>
    <workbookView xWindow="-120" yWindow="-120" windowWidth="38640" windowHeight="1572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J3" i="13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N34" i="1" s="1"/>
  <c r="M35" i="1"/>
  <c r="N35" i="1" s="1"/>
  <c r="J8" i="13" s="1"/>
  <c r="M36" i="1"/>
  <c r="N36" i="1" s="1"/>
  <c r="M37" i="1"/>
  <c r="N37" i="1" s="1"/>
  <c r="M38" i="1"/>
  <c r="N38" i="1" s="1"/>
  <c r="M39" i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32" i="1"/>
  <c r="N33" i="1"/>
  <c r="N39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J9" i="13" s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S35" i="1" l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3" i="13" l="1"/>
  <c r="J14" i="13"/>
  <c r="B3" i="5"/>
  <c r="B16" i="12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4" i="9" l="1"/>
  <c r="B17" i="10"/>
  <c r="B16" i="11"/>
  <c r="B15" i="14"/>
  <c r="B15" i="13"/>
  <c r="B17" i="9"/>
  <c r="B16" i="5"/>
  <c r="B3" i="14"/>
  <c r="B4" i="14" s="1"/>
  <c r="B4" i="10"/>
  <c r="B17" i="6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5" i="12" l="1"/>
  <c r="B6" i="6"/>
  <c r="B6" i="10"/>
  <c r="AQ10" i="9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<sst xmlns="http://schemas.openxmlformats.org/spreadsheetml/2006/main" count="623" uniqueCount="226">
  <si>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</si>
  <si>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</si>
  <si>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</si>
  <si>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</si>
  <si>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</si>
  <si>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</si>
  <si>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</si>
  <si>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</si>
  <si>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</si>
  <si>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</si>
  <si>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</si>
  <si>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</si>
  <si>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</si>
  <si>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</si>
  <si>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</si>
  <si>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</si>
  <si>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</si>
  <si>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</si>
  <si>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</si>
  <si>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</si>
  <si>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</si>
  <si>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</si>
  <si>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</si>
  <si>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</si>
  <si>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</si>
  <si>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</si>
  <si>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</si>
  <si>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</si>
  <si>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</si>
  <si>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</si>
  <si>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</si>
  <si>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</si>
  <si>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</si>
  <si>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</si>
  <si>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</si>
  <si>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</si>
  <si>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</si>
  <si>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</si>
  <si>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</si>
  <si>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</si>
  <si>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</si>
  <si>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</si>
  <si>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</si>
  <si>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</si>
  <si>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</si>
  <si>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</si>
  <si>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</si>
  <si>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</si>
  <si>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</si>
  <si>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</si>
  <si>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</si>
  <si>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</si>
  <si>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</si>
  <si>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</si>
  <si>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</si>
  <si>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</si>
  <si>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</si>
  <si>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</si>
  <si>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</si>
  <si>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</si>
  <si>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</si>
  <si>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</si>
  <si>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</si>
  <si>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</si>
  <si>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</si>
  <si>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</si>
  <si>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</si>
  <si>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</si>
  <si>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</si>
  <si>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</si>
  <si>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</si>
  <si>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</si>
  <si>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</si>
  <si>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</si>
  <si>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</si>
  <si>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</si>
  <si>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</si>
  <si>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</si>
  <si>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</si>
  <si>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</si>
  <si>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</si>
  <si>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</si>
  <si>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</si>
  <si>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</si>
  <si>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</si>
  <si>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</si>
  <si>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</si>
  <si>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</si>
  <si>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</si>
  <si>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</si>
  <si>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</si>
  <si>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</si>
  <si>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</si>
  <si>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</si>
  <si>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</si>
  <si>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</si>
  <si>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</si>
  <si>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</si>
  <si>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</si>
  <si>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</si>
  <si>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</si>
  <si>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</si>
  <si>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</si>
  <si>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</si>
  <si>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</si>
  <si>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</si>
  <si>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</si>
  <si>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</si>
  <si>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</si>
  <si>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</si>
  <si>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</si>
  <si>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</si>
  <si>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</si>
  <si>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</si>
  <si>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</si>
  <si>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</si>
  <si>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</si>
  <si>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</si>
  <si>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</si>
  <si>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</si>
  <si>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</si>
  <si>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</si>
  <si>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</si>
  <si>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</si>
  <si>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</si>
  <si>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</si>
  <si>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</si>
  <si>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</si>
  <si>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</si>
  <si>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</si>
  <si>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</si>
  <si>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</si>
  <si>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</si>
  <si>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</si>
  <si>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</si>
  <si>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</si>
  <si>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</si>
  <si>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</si>
  <si>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</si>
  <si>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</si>
  <si>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</si>
  <si>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</si>
  <si>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</si>
  <si>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</si>
  <si>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</si>
  <si>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</si>
  <si>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</si>
  <si>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</si>
  <si>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</si>
  <si>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</si>
  <si>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</si>
  <si>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</si>
  <si>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</si>
  <si>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</si>
  <si>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</si>
  <si>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Anthony Haluska</t>
  </si>
  <si>
    <t>Dallas Oliver</t>
  </si>
  <si>
    <t>Ryan Feola</t>
  </si>
  <si>
    <t>Ryan Arena</t>
  </si>
  <si>
    <t>Todd Davis</t>
  </si>
  <si>
    <t>Katie Hackett</t>
  </si>
  <si>
    <t>Chris Capone</t>
  </si>
  <si>
    <t>Isaiah Ramos</t>
  </si>
  <si>
    <t>Angelo Barletto</t>
  </si>
  <si>
    <t>Jacob Widmyer</t>
  </si>
  <si>
    <t>Justin Crum</t>
  </si>
  <si>
    <t>HP289</t>
  </si>
  <si>
    <t>OUTLANDER</t>
  </si>
  <si>
    <t>HP284</t>
  </si>
  <si>
    <t>WRX</t>
  </si>
  <si>
    <t>23HH09046A</t>
  </si>
  <si>
    <t>SANTA FE</t>
  </si>
  <si>
    <t>23HH09062A</t>
  </si>
  <si>
    <t>HIGHLANDER</t>
  </si>
  <si>
    <t>23HH09052A</t>
  </si>
  <si>
    <t>FUSION</t>
  </si>
  <si>
    <t>RIDGELINE</t>
  </si>
  <si>
    <t>23HH05005A</t>
  </si>
  <si>
    <t>VOLT</t>
  </si>
  <si>
    <t>24HH08002A</t>
  </si>
  <si>
    <t>23HH05033B</t>
  </si>
  <si>
    <t>CX30</t>
  </si>
  <si>
    <t>TUCSON</t>
  </si>
  <si>
    <t>24HH07001A</t>
  </si>
  <si>
    <t>23HF07011A</t>
  </si>
  <si>
    <t>COOPER</t>
  </si>
  <si>
    <t>23HF08003A</t>
  </si>
  <si>
    <t>EXPEDITION</t>
  </si>
  <si>
    <t>HP279A</t>
  </si>
  <si>
    <t>COLORADO</t>
  </si>
  <si>
    <t>24HH09005A</t>
  </si>
  <si>
    <t>SANTA CRUZ</t>
  </si>
  <si>
    <t>24HH07002B</t>
  </si>
  <si>
    <t>COMPASS</t>
  </si>
  <si>
    <t>23HH08062A</t>
  </si>
  <si>
    <t>TRAX</t>
  </si>
  <si>
    <t>24HH08005B</t>
  </si>
  <si>
    <t>PILOT</t>
  </si>
  <si>
    <t>24HH08011A</t>
  </si>
  <si>
    <t>23HH07009A</t>
  </si>
  <si>
    <t>SPORTAGE</t>
  </si>
  <si>
    <t>24HH08011B</t>
  </si>
  <si>
    <t>23HH09059A</t>
  </si>
  <si>
    <t>KONA</t>
  </si>
  <si>
    <t>23HF09013A</t>
  </si>
  <si>
    <t>F-150</t>
  </si>
  <si>
    <t>HP275</t>
  </si>
  <si>
    <t>GRAND CARAVAN</t>
  </si>
  <si>
    <t>24HH09003A</t>
  </si>
  <si>
    <t>FORESTER</t>
  </si>
  <si>
    <t>23HH10047A</t>
  </si>
  <si>
    <t>23HH01034A</t>
  </si>
  <si>
    <t>ROGUE</t>
  </si>
  <si>
    <t>24HH09008A</t>
  </si>
  <si>
    <t>24HH09017A</t>
  </si>
  <si>
    <t>DURANGO</t>
  </si>
  <si>
    <t>HP295</t>
  </si>
  <si>
    <t>24SH0012A</t>
  </si>
  <si>
    <t>24HH10003A</t>
  </si>
  <si>
    <t>PALISADE</t>
  </si>
  <si>
    <t>23HH07053A</t>
  </si>
  <si>
    <t>24HH07004A</t>
  </si>
  <si>
    <t>23HH05028A</t>
  </si>
  <si>
    <t>RENEGADE</t>
  </si>
  <si>
    <t>23HH08059A</t>
  </si>
  <si>
    <t>23HH09047A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</si>
</sst>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93980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C8" sqref="C8"/>
    </sheetView>
  </sheetViews>
  <sheetFormatPr defaultRowHeight="14.4"/>
  <cols>
    <col min="1" max="4" width="25.6640625" customWidth="1"/>
    <col min="5" max="5" width="17.554687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155</v>
      </c>
      <c r="B2" s="2" t="s">
        <v>156</v>
      </c>
      <c r="C2" s="2" t="s">
        <v>157</v>
      </c>
      <c r="D2" s="2" t="s">
        <v>23</v>
      </c>
      <c r="E2" s="41" t="s">
        <v>9</v>
      </c>
    </row>
    <row r="3" spans="1:5">
      <c r="A3" s="2" t="s">
        <v>158</v>
      </c>
      <c r="B3" s="2" t="s">
        <v>159</v>
      </c>
      <c r="C3" s="2" t="s">
        <v>160</v>
      </c>
      <c r="D3" s="2" t="s">
        <v>28</v>
      </c>
      <c r="E3" s="3" t="s">
        <v>12</v>
      </c>
    </row>
    <row r="4" spans="1:5">
      <c r="A4" s="2"/>
      <c r="B4" s="2"/>
      <c r="C4" s="2" t="s">
        <v>161</v>
      </c>
      <c r="D4" s="2"/>
      <c r="E4" s="3" t="s">
        <v>13</v>
      </c>
    </row>
    <row r="5" spans="1:5">
      <c r="A5" s="2"/>
      <c r="B5" s="2"/>
      <c r="C5" s="2" t="s">
        <v>162</v>
      </c>
      <c r="D5" s="2"/>
      <c r="E5" s="3" t="s">
        <v>11</v>
      </c>
    </row>
    <row r="6" spans="1:5">
      <c r="A6" s="2"/>
      <c r="B6" s="2"/>
      <c r="C6" s="2" t="s">
        <v>163</v>
      </c>
      <c r="D6" s="2"/>
      <c r="E6" s="3" t="s">
        <v>14</v>
      </c>
    </row>
    <row r="7" spans="1:5">
      <c r="A7" s="2"/>
      <c r="B7" s="2"/>
      <c r="C7" s="2" t="s">
        <v>164</v>
      </c>
      <c r="D7" s="2"/>
      <c r="E7" s="3" t="s">
        <v>15</v>
      </c>
    </row>
    <row r="8" spans="1:5">
      <c r="A8" s="2"/>
      <c r="B8" s="2"/>
      <c r="C8" s="2" t="s">
        <v>165</v>
      </c>
      <c r="D8" s="2"/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/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4.4"/>
  <cols>
    <col min="1" max="1" width="31.33203125" bestFit="1" customWidth="1"/>
    <col min="2" max="7" width="15.6640625" customWidth="1"/>
  </cols>
  <sheetData>
    <row r="1" spans="1:7" ht="22.5" customHeight="1">
      <c r="A1" s="25" t="s">
        <v>141</v>
      </c>
      <c r="B1" s="21"/>
    </row>
    <row r="2" spans="1:7" ht="22.5" customHeight="1">
      <c r="A2" s="28" t="s">
        <v>154</v>
      </c>
      <c r="B2" s="22" t="s">
        <v>143</v>
      </c>
      <c r="C2" s="32" t="s">
        <v>109</v>
      </c>
      <c r="D2" s="32" t="s">
        <v>113</v>
      </c>
      <c r="E2" s="32" t="s">
        <v>115</v>
      </c>
      <c r="F2" s="32" t="s">
        <v>116</v>
      </c>
      <c r="G2" s="32" t="s">
        <v>118</v>
      </c>
    </row>
    <row r="3" spans="1:7" ht="22.5" customHeight="1">
      <c r="A3" s="5" t="s">
        <v>127</v>
      </c>
      <c r="B3" s="6">
        <f>'Scoreboard Total'!B3</f>
        <v>35</v>
      </c>
      <c r="C3" s="6">
        <f>COUNTIF('Sales Log'!$W$14:$W$213,30)</f>
        <v>16</v>
      </c>
      <c r="D3" s="6">
        <f>COUNTIF('Sales Log'!$W$14:$W$213,45)</f>
        <v>6</v>
      </c>
      <c r="E3" s="6">
        <f>COUNTIF('Sales Log'!$W$14:$W$213,60)</f>
        <v>5</v>
      </c>
      <c r="F3" s="6">
        <f>COUNTIF('Sales Log'!$W$14:$W$213,90)</f>
        <v>4</v>
      </c>
      <c r="G3" s="6">
        <f>COUNTIF('Sales Log'!$W$14:$W$213,91)</f>
        <v>2</v>
      </c>
    </row>
    <row r="4" spans="1:7" ht="22.5" customHeight="1">
      <c r="A4" s="5" t="s">
        <v>151</v>
      </c>
      <c r="B4" s="9">
        <f>B3/'Sales Log'!$D$214</f>
        <v>1</v>
      </c>
      <c r="C4" s="9">
        <f>C3/'Sales Log'!$D$214</f>
        <v>0.45714285714285713</v>
      </c>
      <c r="D4" s="9">
        <f>D3/'Sales Log'!$D$214</f>
        <v>0.17142857142857143</v>
      </c>
      <c r="E4" s="9">
        <f>E3/'Sales Log'!$D$214</f>
        <v>0.14285714285714285</v>
      </c>
      <c r="F4" s="9">
        <f>F3/'Sales Log'!$D$214</f>
        <v>0.11428571428571428</v>
      </c>
      <c r="G4" s="9">
        <f>G3/'Sales Log'!$D$214</f>
        <v>5.7142857142857141E-2</v>
      </c>
    </row>
    <row r="5" spans="1:7" ht="22.5" customHeight="1">
      <c r="A5" s="5" t="s">
        <v>144</v>
      </c>
      <c r="B5" s="14">
        <f>COUNTIFS('Sales Log'!$I$14:$I$213,"No")/B3</f>
        <v>0.62857142857142856</v>
      </c>
      <c r="C5" s="14">
        <f>COUNTIFS('Sales Log'!$I$14:$I$213,"No",'Sales Log'!$W$14:$W$213,30)/C3</f>
        <v>0.375</v>
      </c>
      <c r="D5" s="14">
        <f>COUNTIFS('Sales Log'!$I$14:$I$213,"No",'Sales Log'!$W$14:$W$213,45)/D3</f>
        <v>0.66666666666666663</v>
      </c>
      <c r="E5" s="14">
        <f>COUNTIFS('Sales Log'!$I$14:$I$213,"No",'Sales Log'!$W$14:$W$213,60)/E3</f>
        <v>1</v>
      </c>
      <c r="F5" s="14">
        <f>COUNTIFS('Sales Log'!$I$14:$I$213,"No",'Sales Log'!$W$14:$W$213,90)/F3</f>
        <v>0.75</v>
      </c>
      <c r="G5" s="14">
        <f>COUNTIFS('Sales Log'!$I$14:$I$213,"No",'Sales Log'!$W$14:$W$213,91)/G3</f>
        <v>1</v>
      </c>
    </row>
    <row r="6" spans="1:7" s="4" customFormat="1" ht="21.75" customHeight="1">
      <c r="A6" s="11" t="s">
        <v>128</v>
      </c>
      <c r="B6" s="7">
        <f>'Sales Log'!$F$214</f>
        <v>34.657142857142858</v>
      </c>
      <c r="C6" s="24">
        <f>AVERAGEIF('Sales Log'!$W$14:$W$213,30,'Sales Log'!$F$14:$F$213)</f>
        <v>14.4375</v>
      </c>
      <c r="D6" s="24">
        <f>AVERAGEIF('Sales Log'!$W$14:$W$213,45,'Sales Log'!$F$14:$F$213)</f>
        <v>37.833333333333336</v>
      </c>
      <c r="E6" s="24">
        <f>AVERAGEIF('Sales Log'!$W$14:$W$213,60,'Sales Log'!$F$14:$F$213)</f>
        <v>53.4</v>
      </c>
      <c r="F6" s="24">
        <f>AVERAGEIF('Sales Log'!$W$14:$W$213,90,'Sales Log'!$F$14:$F$213)</f>
        <v>74</v>
      </c>
      <c r="G6" s="24">
        <f>AVERAGEIF('Sales Log'!$W$14:$W$213,91,'Sales Log'!$F$14:$F$213)</f>
        <v>96</v>
      </c>
    </row>
    <row r="7" spans="1:7" ht="22.5" customHeight="1">
      <c r="A7" s="5" t="s">
        <v>130</v>
      </c>
      <c r="B7" s="8">
        <f>'Sales Log'!$K$214</f>
        <v>23617.142857142859</v>
      </c>
      <c r="C7" s="8">
        <f>AVERAGEIF('Sales Log'!$W$14:$W$213,30,'Sales Log'!$K$14:$K$213)</f>
        <v>23993.3125</v>
      </c>
      <c r="D7" s="8">
        <f>AVERAGEIF('Sales Log'!$W$14:$W$213,45,'Sales Log'!$K$14:$K$213)</f>
        <v>26093.666666666668</v>
      </c>
      <c r="E7" s="8">
        <f>AVERAGEIF('Sales Log'!$W$14:$W$213,60,'Sales Log'!$K$14:$K$213)</f>
        <v>19815.8</v>
      </c>
      <c r="F7" s="8">
        <f>AVERAGEIF('Sales Log'!$W$14:$W$213,90,'Sales Log'!$K$14:$K$213)</f>
        <v>25943.5</v>
      </c>
      <c r="G7" s="8">
        <f>AVERAGEIF('Sales Log'!$W$14:$W$213,91,'Sales Log'!$K$14:$K$213)</f>
        <v>19223.5</v>
      </c>
    </row>
    <row r="8" spans="1:7" ht="22.5" customHeight="1">
      <c r="A8" s="5" t="s">
        <v>152</v>
      </c>
      <c r="B8" s="9">
        <f>'Sales Log'!$N$214</f>
        <v>0.94154928951344141</v>
      </c>
      <c r="C8" s="14">
        <f>AVERAGEIF('Sales Log'!$W$14:$W$213,30,'Sales Log'!$N14:$N$213)</f>
        <v>0.96543330808673011</v>
      </c>
      <c r="D8" s="14">
        <f>AVERAGEIF('Sales Log'!$W$14:$W$213,45,'Sales Log'!$N14:$N$213)</f>
        <v>0.93550370177331554</v>
      </c>
      <c r="E8" s="14">
        <f>AVERAGEIF('Sales Log'!$W$14:$W$213,60,'Sales Log'!$N14:$N$213)</f>
        <v>0.91330388423457742</v>
      </c>
      <c r="F8" s="14">
        <f>AVERAGEIF('Sales Log'!$W$14:$W$213,90,'Sales Log'!$N14:$N$213)</f>
        <v>0.9200708939442066</v>
      </c>
      <c r="G8" s="14">
        <f>AVERAGEIF('Sales Log'!$W$14:$W$213,91,'Sales Log'!$N14:$N$213)</f>
        <v>0.90500000000000003</v>
      </c>
    </row>
    <row r="9" spans="1:7" ht="22.5" customHeight="1">
      <c r="A9" s="5" t="s">
        <v>134</v>
      </c>
      <c r="B9" s="8">
        <f>'Sales Log'!$O$214</f>
        <v>254.97142857142856</v>
      </c>
      <c r="C9" s="8">
        <f>AVERAGEIF('Sales Log'!$W$14:$W$213,30,'Sales Log'!$O$14:$O$213)</f>
        <v>296</v>
      </c>
      <c r="D9" s="8">
        <f>AVERAGEIF('Sales Log'!$W$14:$W$213,45,'Sales Log'!$O$14:$O$213)</f>
        <v>218.33333333333334</v>
      </c>
      <c r="E9" s="8">
        <f>AVERAGEIF('Sales Log'!$W$14:$W$213,60,'Sales Log'!$O$14:$O$213)</f>
        <v>59</v>
      </c>
      <c r="F9" s="8">
        <f>AVERAGEIF('Sales Log'!$W$14:$W$213,90,'Sales Log'!$O$14:$O$213)</f>
        <v>595.75</v>
      </c>
      <c r="G9" s="8">
        <f>AVERAGEIF('Sales Log'!$W$14:$W$213,91,'Sales Log'!$O$14:$O$213)</f>
        <v>0</v>
      </c>
    </row>
    <row r="10" spans="1:7" ht="22.5" customHeight="1">
      <c r="A10" s="5" t="s">
        <v>153</v>
      </c>
      <c r="B10" s="8">
        <f>'Sales Log'!$P$214</f>
        <v>1068.562857142857</v>
      </c>
      <c r="C10" s="8">
        <f>AVERAGEIF('Sales Log'!$W$14:$W$213,30,'Sales Log'!$P$14:$P$213)</f>
        <v>2142.3631249999999</v>
      </c>
      <c r="D10" s="8">
        <f>AVERAGEIF('Sales Log'!$W$14:$W$213,45,'Sales Log'!$P$14:$P$213)</f>
        <v>995.48500000000001</v>
      </c>
      <c r="E10" s="8">
        <f>AVERAGEIF('Sales Log'!$W$14:$W$213,60,'Sales Log'!$P$14:$P$213)</f>
        <v>349.73800000000011</v>
      </c>
      <c r="F10" s="8">
        <f>AVERAGEIF('Sales Log'!$W$14:$W$213,90,'Sales Log'!$P$14:$P$213)</f>
        <v>-1713.71</v>
      </c>
      <c r="G10" s="8">
        <f>AVERAGEIF('Sales Log'!$W$14:$W$213,91,'Sales Log'!$P$14:$P$213)</f>
        <v>159.565</v>
      </c>
    </row>
    <row r="11" spans="1:7" ht="22.5" customHeight="1">
      <c r="A11" s="5" t="s">
        <v>136</v>
      </c>
      <c r="B11" s="8">
        <f>'Sales Log'!$Q$214</f>
        <v>1626.2585714285713</v>
      </c>
      <c r="C11" s="8">
        <f>AVERAGEIF('Sales Log'!$W$14:$W$213,30,'Sales Log'!$Q$14:$Q$213)</f>
        <v>1493.0731249999999</v>
      </c>
      <c r="D11" s="8">
        <f>AVERAGEIF('Sales Log'!$W$14:$W$213,45,'Sales Log'!$Q$14:$Q$213)</f>
        <v>1427.1000000000001</v>
      </c>
      <c r="E11" s="8">
        <f>AVERAGEIF('Sales Log'!$W$14:$W$213,60,'Sales Log'!$Q$14:$Q$213)</f>
        <v>1992.4900000000002</v>
      </c>
      <c r="F11" s="8">
        <f>AVERAGEIF('Sales Log'!$W$14:$W$213,90,'Sales Log'!$Q$14:$Q$213)</f>
        <v>1999.2224999999999</v>
      </c>
      <c r="G11" s="8">
        <f>AVERAGEIF('Sales Log'!$W$14:$W$213,91,'Sales Log'!$Q$14:$Q$213)</f>
        <v>1604.47</v>
      </c>
    </row>
    <row r="12" spans="1:7" ht="22.5" customHeight="1">
      <c r="A12" s="5" t="s">
        <v>137</v>
      </c>
      <c r="B12" s="8">
        <f>'Sales Log'!$R$214</f>
        <v>2694.8214285714289</v>
      </c>
      <c r="C12" s="8">
        <f>C10+C11</f>
        <v>3635.4362499999997</v>
      </c>
      <c r="D12" s="8">
        <f>D10+D11</f>
        <v>2422.585</v>
      </c>
      <c r="E12" s="8">
        <f>E10+E11</f>
        <v>2342.2280000000005</v>
      </c>
      <c r="F12" s="8">
        <f>F10+F11</f>
        <v>285.51249999999982</v>
      </c>
      <c r="G12" s="8">
        <f>G10+G11</f>
        <v>1764.0350000000001</v>
      </c>
    </row>
    <row r="13" spans="1:7" ht="21.75" customHeight="1">
      <c r="A13" s="5" t="s">
        <v>138</v>
      </c>
      <c r="B13" s="10">
        <f t="shared" ref="B13:G13" si="0">B12*B3</f>
        <v>94318.750000000015</v>
      </c>
      <c r="C13" s="10">
        <f t="shared" si="0"/>
        <v>58166.979999999996</v>
      </c>
      <c r="D13" s="10">
        <f t="shared" si="0"/>
        <v>14535.51</v>
      </c>
      <c r="E13" s="10">
        <f t="shared" si="0"/>
        <v>11711.140000000003</v>
      </c>
      <c r="F13" s="10">
        <f t="shared" si="0"/>
        <v>1142.0499999999993</v>
      </c>
      <c r="G13" s="10">
        <f t="shared" si="0"/>
        <v>3528.07</v>
      </c>
    </row>
    <row r="14" spans="1:7" ht="21.75" customHeight="1">
      <c r="A14" s="5" t="s">
        <v>92</v>
      </c>
      <c r="B14" s="9">
        <f t="shared" ref="B14:G14" si="1">(B12/(B7)*(360/B6))</f>
        <v>1.1852565929744487</v>
      </c>
      <c r="C14" s="9">
        <f t="shared" si="1"/>
        <v>3.7781293833870984</v>
      </c>
      <c r="D14" s="9">
        <f t="shared" si="1"/>
        <v>0.88342931741387787</v>
      </c>
      <c r="E14" s="9">
        <f t="shared" si="1"/>
        <v>0.79685408227755183</v>
      </c>
      <c r="F14" s="9">
        <f t="shared" si="1"/>
        <v>5.3538640882291474E-2</v>
      </c>
      <c r="G14" s="9">
        <f t="shared" si="1"/>
        <v>0.34411690118864929</v>
      </c>
    </row>
    <row r="15" spans="1:7" ht="21.75" customHeight="1">
      <c r="A15" s="5" t="s">
        <v>139</v>
      </c>
      <c r="B15" s="9">
        <f>'Sales Log'!AA214/'Scoreboard Total'!B3</f>
        <v>0.25714285714285712</v>
      </c>
      <c r="C15" s="9">
        <f>COUNTIFS('Sales Log'!$W$14:$W$213,30,'Sales Log'!$AA$14:$AA$213,"Yes")/C$3</f>
        <v>0.25</v>
      </c>
      <c r="D15" s="9">
        <f>COUNTIFS('Sales Log'!$W$14:$W$213,45,'Sales Log'!$AA$14:$AA$213,"Yes")/D$3</f>
        <v>0.33333333333333331</v>
      </c>
      <c r="E15" s="9">
        <f>COUNTIFS('Sales Log'!$W$14:$W$213,60,'Sales Log'!$AA$14:$AA$213,"Yes")/E$3</f>
        <v>0.2</v>
      </c>
      <c r="F15" s="9">
        <f>COUNTIFS('Sales Log'!$W$14:$W$213,90,'Sales Log'!$AA$14:$AA$213,"Yes")/F$3</f>
        <v>0.25</v>
      </c>
      <c r="G15" s="9">
        <f>COUNTIFS('Sales Log'!$W$14:$W$213,91,'Sales Log'!$AA$14:$AA$213,"Yes")/G$3</f>
        <v>0.5</v>
      </c>
    </row>
    <row r="16" spans="1:7" ht="21.75" customHeight="1">
      <c r="A16" s="5" t="s">
        <v>140</v>
      </c>
      <c r="B16" s="114">
        <f>'Sales Log'!$AB$214</f>
        <v>593.75</v>
      </c>
      <c r="C16" s="114">
        <f>AVERAGEIF('Sales Log'!$W$14:$W$213,30,'Sales Log'!$AB$14:$AB$213)</f>
        <v>250</v>
      </c>
      <c r="D16" s="114">
        <f>AVERAGEIF('Sales Log'!$W$14:$W$213,45,'Sales Log'!$AB$14:$AB$213)</f>
        <v>750</v>
      </c>
      <c r="E16" s="114">
        <f>AVERAGEIF('Sales Log'!$W$14:$W$213,60,'Sales Log'!$AB$14:$AB$213)</f>
        <v>1000</v>
      </c>
      <c r="F16" s="114">
        <f>AVERAGEIF('Sales Log'!$W$14:$W$213,90,'Sales Log'!$AB$14:$AB$213)</f>
        <v>1000</v>
      </c>
      <c r="G16" s="114">
        <f>AVERAGEIF('Sales Log'!$W$14:$W$213,91,'Sales Log'!$AB$14:$AB$213)</f>
        <v>500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Normal="100" workbookViewId="0">
      <pane ySplit="13" topLeftCell="A14" activePane="bottomLeft" state="frozen"/>
      <selection pane="bottomLeft" activeCell="F17" sqref="F17"/>
    </sheetView>
  </sheetViews>
  <sheetFormatPr defaultColWidth="9.109375" defaultRowHeight="15.6"/>
  <cols>
    <col min="1" max="1" width="4.88671875" style="109" customWidth="1"/>
    <col min="2" max="2" width="10.44140625" style="109" customWidth="1"/>
    <col min="3" max="3" width="6" style="110" bestFit="1" customWidth="1"/>
    <col min="4" max="4" width="13.6640625" style="110" bestFit="1" customWidth="1"/>
    <col min="5" max="5" width="14.44140625" style="110" bestFit="1" customWidth="1"/>
    <col min="6" max="6" width="7.109375" style="110" bestFit="1" customWidth="1"/>
    <col min="7" max="7" width="18.88671875" style="109" bestFit="1" customWidth="1"/>
    <col min="8" max="8" width="4.109375" style="111" bestFit="1" customWidth="1"/>
    <col min="9" max="9" width="11" style="111" hidden="1" customWidth="1"/>
    <col min="10" max="10" width="15.5546875" style="51" bestFit="1" customWidth="1"/>
    <col min="11" max="11" width="11.88671875" style="51" bestFit="1" customWidth="1"/>
    <col min="12" max="12" width="15.44140625" style="51" customWidth="1"/>
    <col min="13" max="13" width="12.5546875" style="51" hidden="1" customWidth="1"/>
    <col min="14" max="14" width="13.109375" style="51" hidden="1" customWidth="1"/>
    <col min="15" max="15" width="13.44140625" style="51" hidden="1" customWidth="1"/>
    <col min="16" max="16" width="9.5546875" style="112" bestFit="1" customWidth="1"/>
    <col min="17" max="17" width="8.44140625" style="112" bestFit="1" customWidth="1"/>
    <col min="18" max="18" width="9.109375" style="51" hidden="1" customWidth="1"/>
    <col min="19" max="19" width="7.88671875" style="51" hidden="1" customWidth="1"/>
    <col min="20" max="20" width="14.5546875" style="51" bestFit="1" customWidth="1"/>
    <col min="21" max="21" width="13.88671875" style="51" bestFit="1" customWidth="1"/>
    <col min="22" max="22" width="16.5546875" style="51" bestFit="1" customWidth="1"/>
    <col min="23" max="23" width="12.109375" style="51" hidden="1" customWidth="1"/>
    <col min="24" max="24" width="18.88671875" style="51" hidden="1" customWidth="1"/>
    <col min="25" max="25" width="7.109375" style="51" hidden="1" customWidth="1"/>
    <col min="26" max="26" width="10.109375" style="51" hidden="1" customWidth="1"/>
    <col min="27" max="27" width="6" style="51" bestFit="1" customWidth="1"/>
    <col min="28" max="28" width="10.109375" style="51" customWidth="1"/>
    <col min="29" max="16384" width="9.109375" style="51"/>
  </cols>
  <sheetData>
    <row r="1" spans="1:28" ht="21.6">
      <c r="A1" s="46" t="s">
        <v>58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4.4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60</v>
      </c>
      <c r="B4" s="118" t="s">
        <v>61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62</v>
      </c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64</v>
      </c>
      <c r="B6" s="118" t="s">
        <v>65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66</v>
      </c>
      <c r="B7" s="118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68</v>
      </c>
      <c r="B8" s="118" t="s">
        <v>69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70</v>
      </c>
      <c r="B9" s="120" t="s">
        <v>71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72</v>
      </c>
      <c r="B10" s="120" t="s">
        <v>73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4.4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72">
      <c r="A12" s="56" t="s">
        <v>74</v>
      </c>
      <c r="B12" s="56" t="s">
        <v>75</v>
      </c>
      <c r="C12" s="57" t="s">
        <v>76</v>
      </c>
      <c r="D12" s="57" t="s">
        <v>77</v>
      </c>
      <c r="E12" s="57" t="s">
        <v>78</v>
      </c>
      <c r="F12" s="57" t="s">
        <v>79</v>
      </c>
      <c r="G12" s="56" t="s">
        <v>80</v>
      </c>
      <c r="H12" s="56" t="s">
        <v>81</v>
      </c>
      <c r="I12" s="56" t="s">
        <v>82</v>
      </c>
      <c r="J12" s="58" t="s">
        <v>83</v>
      </c>
      <c r="K12" s="58" t="s">
        <v>84</v>
      </c>
      <c r="L12" s="58" t="s">
        <v>85</v>
      </c>
      <c r="M12" s="58" t="s">
        <v>86</v>
      </c>
      <c r="N12" s="58" t="s">
        <v>87</v>
      </c>
      <c r="O12" s="58" t="s">
        <v>88</v>
      </c>
      <c r="P12" s="58" t="s">
        <v>89</v>
      </c>
      <c r="Q12" s="58" t="s">
        <v>90</v>
      </c>
      <c r="R12" s="58" t="s">
        <v>91</v>
      </c>
      <c r="S12" s="58" t="s">
        <v>92</v>
      </c>
      <c r="T12" s="58" t="s">
        <v>93</v>
      </c>
      <c r="U12" s="58" t="s">
        <v>94</v>
      </c>
      <c r="V12" s="58" t="s">
        <v>95</v>
      </c>
      <c r="W12" s="59" t="s">
        <v>96</v>
      </c>
      <c r="X12" s="59" t="s">
        <v>97</v>
      </c>
      <c r="Y12" s="59" t="s">
        <v>98</v>
      </c>
      <c r="Z12" s="59" t="s">
        <v>99</v>
      </c>
      <c r="AA12" s="56" t="s">
        <v>100</v>
      </c>
      <c r="AB12" s="56" t="s">
        <v>101</v>
      </c>
    </row>
    <row r="13" spans="1:28" ht="14.4">
      <c r="A13" s="61" t="s">
        <v>102</v>
      </c>
      <c r="B13" s="61" t="s">
        <v>103</v>
      </c>
      <c r="C13" s="62">
        <v>2015</v>
      </c>
      <c r="D13" s="62" t="s">
        <v>19</v>
      </c>
      <c r="E13" s="62" t="s">
        <v>104</v>
      </c>
      <c r="F13" s="62">
        <v>30</v>
      </c>
      <c r="G13" s="62" t="s">
        <v>105</v>
      </c>
      <c r="H13" s="62" t="s">
        <v>106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 t="shared" ref="M13:N15" si="0">J13/L13</f>
        <v>15789.473684210527</v>
      </c>
      <c r="N13" s="66">
        <f t="shared" si="0"/>
        <v>0.874</v>
      </c>
      <c r="O13" s="67">
        <f t="shared" ref="O13:O76" si="1">IF(K13=0,"BLANK",(J13-K13))</f>
        <v>1200</v>
      </c>
      <c r="P13" s="68">
        <v>1500</v>
      </c>
      <c r="Q13" s="69">
        <v>500</v>
      </c>
      <c r="R13" s="70">
        <f t="shared" ref="R13:R76" si="2">IF(K13=0,"BLANK",SUM(P13:Q13))</f>
        <v>2000</v>
      </c>
      <c r="S13" s="71">
        <f>(R13/(K13-P13))*(360/F13)</f>
        <v>1.9512195121951219</v>
      </c>
      <c r="T13" s="72" t="s">
        <v>107</v>
      </c>
      <c r="U13" s="72" t="s">
        <v>108</v>
      </c>
      <c r="V13" s="72" t="s">
        <v>7</v>
      </c>
      <c r="W13" s="73">
        <f t="shared" ref="W13:W44" si="3">IF(AND(F13&gt;0,F13&lt;=30),30,IF(AND(F13&gt;=31,F13&lt;=45),45,IF(AND(F13&gt;=46,F13&lt;=60),60,IF(AND(F13&gt;=61,F13&lt;=90),90,IF(F13&gt;=91,91,0)))))</f>
        <v>30</v>
      </c>
      <c r="X13" s="74" t="s">
        <v>105</v>
      </c>
      <c r="Y13" s="74" t="s">
        <v>106</v>
      </c>
      <c r="Z13" s="74" t="s">
        <v>109</v>
      </c>
      <c r="AA13" s="62" t="s">
        <v>110</v>
      </c>
      <c r="AB13" s="68">
        <v>2000</v>
      </c>
    </row>
    <row r="14" spans="1:28" ht="14.4">
      <c r="A14" s="15">
        <v>1</v>
      </c>
      <c r="B14" s="15" t="s">
        <v>166</v>
      </c>
      <c r="C14" s="16">
        <v>2019</v>
      </c>
      <c r="D14" s="75" t="s">
        <v>44</v>
      </c>
      <c r="E14" s="16" t="s">
        <v>167</v>
      </c>
      <c r="F14" s="17">
        <v>0</v>
      </c>
      <c r="G14" s="75" t="s">
        <v>122</v>
      </c>
      <c r="H14" s="75" t="s">
        <v>106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15596</v>
      </c>
      <c r="K14" s="37">
        <v>15596</v>
      </c>
      <c r="L14" s="77">
        <v>0.9</v>
      </c>
      <c r="M14" s="78">
        <f t="shared" si="0"/>
        <v>17328.888888888887</v>
      </c>
      <c r="N14" s="79">
        <f t="shared" si="0"/>
        <v>0.90000000000000013</v>
      </c>
      <c r="O14" s="80">
        <f>IF(K14=0,"BLANK",(J14-K14))</f>
        <v>0</v>
      </c>
      <c r="P14" s="19">
        <v>196</v>
      </c>
      <c r="Q14" s="19">
        <v>3299</v>
      </c>
      <c r="R14" s="81">
        <f>IF(K14=0,"BLANK",SUM(P14:Q14))</f>
        <v>3495</v>
      </c>
      <c r="S14" s="82" t="e">
        <f>(R14/(K14-P14))*(360/F14)</f>
        <v>#DIV/0!</v>
      </c>
      <c r="T14" s="83" t="s">
        <v>164</v>
      </c>
      <c r="U14" s="83" t="s">
        <v>155</v>
      </c>
      <c r="V14" s="83" t="s">
        <v>156</v>
      </c>
      <c r="W14" s="113">
        <f t="shared" si="3"/>
        <v>0</v>
      </c>
      <c r="X14" s="74" t="s">
        <v>112</v>
      </c>
      <c r="Y14" s="74" t="s">
        <v>110</v>
      </c>
      <c r="Z14" s="74" t="s">
        <v>113</v>
      </c>
      <c r="AA14" s="75" t="s">
        <v>106</v>
      </c>
      <c r="AB14" s="44"/>
    </row>
    <row r="15" spans="1:28" ht="14.4">
      <c r="A15" s="15">
        <f t="shared" ref="A15:A78" si="4">A14+1</f>
        <v>2</v>
      </c>
      <c r="B15" s="15" t="s">
        <v>168</v>
      </c>
      <c r="C15" s="16">
        <v>2021</v>
      </c>
      <c r="D15" s="75" t="s">
        <v>54</v>
      </c>
      <c r="E15" s="16" t="s">
        <v>169</v>
      </c>
      <c r="F15" s="17">
        <v>0</v>
      </c>
      <c r="G15" s="75" t="s">
        <v>122</v>
      </c>
      <c r="H15" s="75" t="s">
        <v>106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7">
        <v>29449</v>
      </c>
      <c r="K15" s="37">
        <v>29249</v>
      </c>
      <c r="L15" s="35">
        <v>0.99</v>
      </c>
      <c r="M15" s="78">
        <f t="shared" si="0"/>
        <v>29746.464646464647</v>
      </c>
      <c r="N15" s="79">
        <f t="shared" si="0"/>
        <v>0.98327651193588916</v>
      </c>
      <c r="O15" s="80">
        <f>IF(K15=0,"BLANK",(J15-K15))</f>
        <v>200</v>
      </c>
      <c r="P15" s="19">
        <v>1740</v>
      </c>
      <c r="Q15" s="19">
        <v>0</v>
      </c>
      <c r="R15" s="81">
        <f>IF(K15=0,"BLANK",SUM(P15:Q15))</f>
        <v>1740</v>
      </c>
      <c r="S15" s="82" t="e">
        <f>(R15/(K15-P15))*(360/F15)</f>
        <v>#DIV/0!</v>
      </c>
      <c r="T15" s="83" t="s">
        <v>164</v>
      </c>
      <c r="U15" s="83" t="s">
        <v>155</v>
      </c>
      <c r="V15" s="83" t="s">
        <v>156</v>
      </c>
      <c r="W15" s="113">
        <f t="shared" si="3"/>
        <v>0</v>
      </c>
      <c r="X15" s="74" t="s">
        <v>114</v>
      </c>
      <c r="Z15" s="74" t="s">
        <v>115</v>
      </c>
      <c r="AA15" s="75" t="s">
        <v>106</v>
      </c>
      <c r="AB15" s="44"/>
    </row>
    <row r="16" spans="1:28" ht="14.4">
      <c r="A16" s="15">
        <f t="shared" si="4"/>
        <v>3</v>
      </c>
      <c r="B16" s="15" t="s">
        <v>170</v>
      </c>
      <c r="C16" s="16">
        <v>2020</v>
      </c>
      <c r="D16" s="75" t="s">
        <v>28</v>
      </c>
      <c r="E16" s="16" t="s">
        <v>171</v>
      </c>
      <c r="F16" s="17">
        <v>17</v>
      </c>
      <c r="G16" s="75" t="s">
        <v>105</v>
      </c>
      <c r="H16" s="75" t="s">
        <v>110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29496</v>
      </c>
      <c r="K16" s="37">
        <v>28993</v>
      </c>
      <c r="L16" s="35">
        <v>1.01</v>
      </c>
      <c r="M16" s="78">
        <f t="shared" ref="M16:M78" si="5">J16/L16</f>
        <v>29203.960396039605</v>
      </c>
      <c r="N16" s="79">
        <f t="shared" ref="N16:N78" si="6">K16/M16</f>
        <v>0.9927763086520206</v>
      </c>
      <c r="O16" s="80">
        <f t="shared" si="1"/>
        <v>503</v>
      </c>
      <c r="P16" s="19">
        <v>1217</v>
      </c>
      <c r="Q16" s="19">
        <v>0</v>
      </c>
      <c r="R16" s="81">
        <f t="shared" si="2"/>
        <v>1217</v>
      </c>
      <c r="S16" s="82">
        <f t="shared" ref="S16:S78" si="7">(R16/(K16-P16))*(360/F16)</f>
        <v>0.92784291135809149</v>
      </c>
      <c r="T16" s="83" t="s">
        <v>160</v>
      </c>
      <c r="U16" s="83" t="s">
        <v>155</v>
      </c>
      <c r="V16" s="83" t="s">
        <v>156</v>
      </c>
      <c r="W16" s="113">
        <f t="shared" si="3"/>
        <v>30</v>
      </c>
      <c r="X16" s="74" t="s">
        <v>111</v>
      </c>
      <c r="Z16" s="74" t="s">
        <v>116</v>
      </c>
      <c r="AA16" s="75" t="s">
        <v>110</v>
      </c>
      <c r="AB16" s="44">
        <v>0</v>
      </c>
    </row>
    <row r="17" spans="1:28" ht="14.4">
      <c r="A17" s="15">
        <f t="shared" si="4"/>
        <v>4</v>
      </c>
      <c r="B17" s="15" t="s">
        <v>172</v>
      </c>
      <c r="C17" s="16">
        <v>2020</v>
      </c>
      <c r="D17" s="75" t="s">
        <v>56</v>
      </c>
      <c r="E17" s="16" t="s">
        <v>173</v>
      </c>
      <c r="F17" s="17">
        <v>3</v>
      </c>
      <c r="G17" s="75" t="s">
        <v>105</v>
      </c>
      <c r="H17" s="75" t="s">
        <v>106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42040</v>
      </c>
      <c r="K17" s="37">
        <v>40000</v>
      </c>
      <c r="L17" s="35">
        <v>1.01</v>
      </c>
      <c r="M17" s="78">
        <f t="shared" si="5"/>
        <v>41623.762376237624</v>
      </c>
      <c r="N17" s="79">
        <f t="shared" si="6"/>
        <v>0.96098953377735485</v>
      </c>
      <c r="O17" s="80">
        <f t="shared" si="1"/>
        <v>2040</v>
      </c>
      <c r="P17" s="19">
        <v>3309</v>
      </c>
      <c r="Q17" s="19">
        <v>0</v>
      </c>
      <c r="R17" s="81">
        <f t="shared" si="2"/>
        <v>3309</v>
      </c>
      <c r="S17" s="82">
        <f t="shared" si="7"/>
        <v>10.822272491891745</v>
      </c>
      <c r="T17" s="83" t="s">
        <v>157</v>
      </c>
      <c r="U17" s="83" t="s">
        <v>155</v>
      </c>
      <c r="V17" s="83" t="s">
        <v>156</v>
      </c>
      <c r="W17" s="113">
        <f t="shared" si="3"/>
        <v>30</v>
      </c>
      <c r="X17" s="74" t="s">
        <v>117</v>
      </c>
      <c r="Z17" s="74" t="s">
        <v>118</v>
      </c>
      <c r="AA17" s="75" t="s">
        <v>106</v>
      </c>
      <c r="AB17" s="44"/>
    </row>
    <row r="18" spans="1:28" ht="14.4">
      <c r="A18" s="15">
        <f t="shared" si="4"/>
        <v>5</v>
      </c>
      <c r="B18" s="15" t="s">
        <v>174</v>
      </c>
      <c r="C18" s="16">
        <v>2017</v>
      </c>
      <c r="D18" s="75" t="s">
        <v>23</v>
      </c>
      <c r="E18" s="16" t="s">
        <v>175</v>
      </c>
      <c r="F18" s="17">
        <v>21</v>
      </c>
      <c r="G18" s="75" t="s">
        <v>105</v>
      </c>
      <c r="H18" s="75" t="s">
        <v>106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15413</v>
      </c>
      <c r="K18" s="37">
        <v>15413</v>
      </c>
      <c r="L18" s="35">
        <v>0.95</v>
      </c>
      <c r="M18" s="78">
        <f t="shared" si="5"/>
        <v>16224.21052631579</v>
      </c>
      <c r="N18" s="79">
        <f t="shared" si="6"/>
        <v>0.95</v>
      </c>
      <c r="O18" s="80">
        <f t="shared" si="1"/>
        <v>0</v>
      </c>
      <c r="P18" s="19">
        <v>1345.07</v>
      </c>
      <c r="Q18" s="19">
        <v>2415.8000000000002</v>
      </c>
      <c r="R18" s="81">
        <f t="shared" si="2"/>
        <v>3760.87</v>
      </c>
      <c r="S18" s="82">
        <f t="shared" si="7"/>
        <v>4.5829100047311249</v>
      </c>
      <c r="T18" s="83" t="s">
        <v>161</v>
      </c>
      <c r="U18" s="83" t="s">
        <v>155</v>
      </c>
      <c r="V18" s="83" t="s">
        <v>156</v>
      </c>
      <c r="W18" s="113">
        <f t="shared" si="3"/>
        <v>30</v>
      </c>
      <c r="X18" s="74" t="s">
        <v>119</v>
      </c>
      <c r="AA18" s="75" t="s">
        <v>106</v>
      </c>
      <c r="AB18" s="44"/>
    </row>
    <row r="19" spans="1:28" ht="14.4">
      <c r="A19" s="15">
        <f t="shared" si="4"/>
        <v>6</v>
      </c>
      <c r="B19" s="15" t="s">
        <v>179</v>
      </c>
      <c r="C19" s="16">
        <v>2017</v>
      </c>
      <c r="D19" s="75" t="s">
        <v>26</v>
      </c>
      <c r="E19" s="16" t="s">
        <v>176</v>
      </c>
      <c r="F19" s="17">
        <v>53</v>
      </c>
      <c r="G19" s="75" t="s">
        <v>105</v>
      </c>
      <c r="H19" s="75" t="s">
        <v>106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26293</v>
      </c>
      <c r="K19" s="37">
        <v>26293</v>
      </c>
      <c r="L19" s="35">
        <v>0.98</v>
      </c>
      <c r="M19" s="78">
        <f t="shared" si="5"/>
        <v>26829.591836734693</v>
      </c>
      <c r="N19" s="79">
        <f t="shared" si="6"/>
        <v>0.98</v>
      </c>
      <c r="O19" s="80">
        <f t="shared" si="1"/>
        <v>0</v>
      </c>
      <c r="P19" s="19">
        <v>945.21</v>
      </c>
      <c r="Q19" s="19">
        <v>1178.55</v>
      </c>
      <c r="R19" s="81">
        <f t="shared" si="2"/>
        <v>2123.7600000000002</v>
      </c>
      <c r="S19" s="82">
        <f t="shared" si="7"/>
        <v>0.56910443169371017</v>
      </c>
      <c r="T19" s="83" t="s">
        <v>160</v>
      </c>
      <c r="U19" s="83" t="s">
        <v>158</v>
      </c>
      <c r="V19" s="83" t="s">
        <v>156</v>
      </c>
      <c r="W19" s="113">
        <f t="shared" si="3"/>
        <v>60</v>
      </c>
      <c r="X19" s="74" t="s">
        <v>120</v>
      </c>
      <c r="AA19" s="75" t="s">
        <v>106</v>
      </c>
      <c r="AB19" s="44"/>
    </row>
    <row r="20" spans="1:28" ht="14.4">
      <c r="A20" s="15">
        <f t="shared" si="4"/>
        <v>7</v>
      </c>
      <c r="B20" s="15" t="s">
        <v>177</v>
      </c>
      <c r="C20" s="16">
        <v>2018</v>
      </c>
      <c r="D20" s="75" t="s">
        <v>19</v>
      </c>
      <c r="E20" s="16" t="s">
        <v>178</v>
      </c>
      <c r="F20" s="17">
        <v>72</v>
      </c>
      <c r="G20" s="75" t="s">
        <v>105</v>
      </c>
      <c r="H20" s="75" t="s">
        <v>106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16305</v>
      </c>
      <c r="K20" s="37">
        <v>15990</v>
      </c>
      <c r="L20" s="35">
        <v>0.94</v>
      </c>
      <c r="M20" s="78">
        <f t="shared" si="5"/>
        <v>17345.744680851065</v>
      </c>
      <c r="N20" s="79">
        <f t="shared" si="6"/>
        <v>0.92183992640294388</v>
      </c>
      <c r="O20" s="80">
        <f t="shared" si="1"/>
        <v>315</v>
      </c>
      <c r="P20" s="19">
        <v>249.62</v>
      </c>
      <c r="Q20" s="19">
        <v>0</v>
      </c>
      <c r="R20" s="81">
        <f t="shared" si="2"/>
        <v>249.62</v>
      </c>
      <c r="S20" s="82">
        <f t="shared" si="7"/>
        <v>7.9292876029676551E-2</v>
      </c>
      <c r="T20" s="83" t="s">
        <v>157</v>
      </c>
      <c r="U20" s="83" t="s">
        <v>158</v>
      </c>
      <c r="V20" s="83" t="s">
        <v>156</v>
      </c>
      <c r="W20" s="113">
        <f t="shared" si="3"/>
        <v>90</v>
      </c>
      <c r="X20" s="74" t="s">
        <v>121</v>
      </c>
      <c r="AA20" s="75" t="s">
        <v>106</v>
      </c>
      <c r="AB20" s="44"/>
    </row>
    <row r="21" spans="1:28" ht="14.4">
      <c r="A21" s="15">
        <f t="shared" si="4"/>
        <v>8</v>
      </c>
      <c r="B21" s="15" t="s">
        <v>180</v>
      </c>
      <c r="C21" s="16">
        <v>2021</v>
      </c>
      <c r="D21" s="75" t="s">
        <v>39</v>
      </c>
      <c r="E21" s="16" t="s">
        <v>181</v>
      </c>
      <c r="F21" s="17">
        <v>92</v>
      </c>
      <c r="G21" s="75" t="s">
        <v>112</v>
      </c>
      <c r="H21" s="75" t="s">
        <v>106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19898</v>
      </c>
      <c r="K21" s="37">
        <v>19898</v>
      </c>
      <c r="L21" s="35">
        <v>0.9</v>
      </c>
      <c r="M21" s="78">
        <f t="shared" si="5"/>
        <v>22108.888888888887</v>
      </c>
      <c r="N21" s="79">
        <f t="shared" si="6"/>
        <v>0.90000000000000013</v>
      </c>
      <c r="O21" s="80">
        <f t="shared" si="1"/>
        <v>0</v>
      </c>
      <c r="P21" s="19">
        <v>73.2</v>
      </c>
      <c r="Q21" s="19">
        <v>0</v>
      </c>
      <c r="R21" s="81">
        <f t="shared" si="2"/>
        <v>73.2</v>
      </c>
      <c r="S21" s="82">
        <f t="shared" si="7"/>
        <v>1.4448306293566426E-2</v>
      </c>
      <c r="T21" s="83" t="s">
        <v>157</v>
      </c>
      <c r="U21" s="83" t="s">
        <v>155</v>
      </c>
      <c r="V21" s="83" t="s">
        <v>156</v>
      </c>
      <c r="W21" s="113">
        <f t="shared" si="3"/>
        <v>91</v>
      </c>
      <c r="X21" s="74" t="s">
        <v>122</v>
      </c>
      <c r="AA21" s="75" t="s">
        <v>106</v>
      </c>
      <c r="AB21" s="44"/>
    </row>
    <row r="22" spans="1:28" ht="14.4">
      <c r="A22" s="15">
        <f t="shared" si="4"/>
        <v>9</v>
      </c>
      <c r="B22" s="15" t="s">
        <v>183</v>
      </c>
      <c r="C22" s="16">
        <v>2021</v>
      </c>
      <c r="D22" s="75" t="s">
        <v>28</v>
      </c>
      <c r="E22" s="16" t="s">
        <v>182</v>
      </c>
      <c r="F22" s="17">
        <v>36</v>
      </c>
      <c r="G22" s="75" t="s">
        <v>105</v>
      </c>
      <c r="H22" s="75" t="s">
        <v>110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>
        <v>25385</v>
      </c>
      <c r="K22" s="37">
        <v>25385</v>
      </c>
      <c r="L22" s="35">
        <v>0.93</v>
      </c>
      <c r="M22" s="78">
        <f t="shared" si="5"/>
        <v>27295.698924731183</v>
      </c>
      <c r="N22" s="79">
        <f t="shared" si="6"/>
        <v>0.92999999999999994</v>
      </c>
      <c r="O22" s="80">
        <f t="shared" si="1"/>
        <v>0</v>
      </c>
      <c r="P22" s="19">
        <v>1062.53</v>
      </c>
      <c r="Q22" s="19">
        <v>4308.8900000000003</v>
      </c>
      <c r="R22" s="81">
        <f t="shared" si="2"/>
        <v>5371.42</v>
      </c>
      <c r="S22" s="82">
        <f t="shared" si="7"/>
        <v>2.2084187995709317</v>
      </c>
      <c r="T22" s="83" t="s">
        <v>164</v>
      </c>
      <c r="U22" s="83" t="s">
        <v>155</v>
      </c>
      <c r="V22" s="83" t="s">
        <v>156</v>
      </c>
      <c r="W22" s="113">
        <f t="shared" si="3"/>
        <v>45</v>
      </c>
      <c r="AA22" s="75" t="s">
        <v>110</v>
      </c>
      <c r="AB22" s="44">
        <v>0</v>
      </c>
    </row>
    <row r="23" spans="1:28" ht="14.4">
      <c r="A23" s="15">
        <f t="shared" si="4"/>
        <v>10</v>
      </c>
      <c r="B23" s="15" t="s">
        <v>184</v>
      </c>
      <c r="C23" s="16">
        <v>2018</v>
      </c>
      <c r="D23" s="75" t="s">
        <v>43</v>
      </c>
      <c r="E23" s="16" t="s">
        <v>185</v>
      </c>
      <c r="F23" s="17">
        <v>82</v>
      </c>
      <c r="G23" s="75" t="s">
        <v>105</v>
      </c>
      <c r="H23" s="75" t="s">
        <v>106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7">
        <v>24596</v>
      </c>
      <c r="K23" s="37">
        <v>22528</v>
      </c>
      <c r="L23" s="35">
        <v>0.97</v>
      </c>
      <c r="M23" s="78">
        <f t="shared" si="5"/>
        <v>25356.701030927838</v>
      </c>
      <c r="N23" s="79">
        <f t="shared" si="6"/>
        <v>0.88844364937388187</v>
      </c>
      <c r="O23" s="80">
        <f t="shared" si="1"/>
        <v>2068</v>
      </c>
      <c r="P23" s="19">
        <v>-2067.96</v>
      </c>
      <c r="Q23" s="19">
        <v>0</v>
      </c>
      <c r="R23" s="81">
        <f t="shared" si="2"/>
        <v>-2067.96</v>
      </c>
      <c r="S23" s="82">
        <f t="shared" si="7"/>
        <v>-0.36911951314312619</v>
      </c>
      <c r="T23" s="83" t="s">
        <v>163</v>
      </c>
      <c r="U23" s="83" t="s">
        <v>155</v>
      </c>
      <c r="V23" s="83" t="s">
        <v>156</v>
      </c>
      <c r="W23" s="113">
        <f t="shared" si="3"/>
        <v>90</v>
      </c>
      <c r="AA23" s="75" t="s">
        <v>106</v>
      </c>
      <c r="AB23" s="44"/>
    </row>
    <row r="24" spans="1:28" ht="14.4">
      <c r="A24" s="15">
        <f t="shared" si="4"/>
        <v>11</v>
      </c>
      <c r="B24" s="15" t="s">
        <v>186</v>
      </c>
      <c r="C24" s="16">
        <v>2020</v>
      </c>
      <c r="D24" s="75" t="s">
        <v>23</v>
      </c>
      <c r="E24" s="16" t="s">
        <v>187</v>
      </c>
      <c r="F24" s="17">
        <v>61</v>
      </c>
      <c r="G24" s="75" t="s">
        <v>105</v>
      </c>
      <c r="H24" s="75" t="s">
        <v>106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46825</v>
      </c>
      <c r="K24" s="37">
        <v>46825</v>
      </c>
      <c r="L24" s="35">
        <v>0.99</v>
      </c>
      <c r="M24" s="78">
        <f t="shared" si="5"/>
        <v>47297.979797979795</v>
      </c>
      <c r="N24" s="79">
        <f t="shared" si="6"/>
        <v>0.9900000000000001</v>
      </c>
      <c r="O24" s="80">
        <f t="shared" si="1"/>
        <v>0</v>
      </c>
      <c r="P24" s="19">
        <v>-2415.4</v>
      </c>
      <c r="Q24" s="19">
        <v>5414.57</v>
      </c>
      <c r="R24" s="81">
        <f t="shared" si="2"/>
        <v>2999.1699999999996</v>
      </c>
      <c r="S24" s="82">
        <f t="shared" si="7"/>
        <v>0.35946132996748903</v>
      </c>
      <c r="T24" s="83" t="s">
        <v>157</v>
      </c>
      <c r="U24" s="83" t="s">
        <v>158</v>
      </c>
      <c r="V24" s="83" t="s">
        <v>156</v>
      </c>
      <c r="W24" s="113">
        <f t="shared" si="3"/>
        <v>90</v>
      </c>
      <c r="AA24" s="75" t="s">
        <v>110</v>
      </c>
      <c r="AB24" s="44">
        <v>1000</v>
      </c>
    </row>
    <row r="25" spans="1:28" ht="14.4">
      <c r="A25" s="15">
        <f t="shared" si="4"/>
        <v>12</v>
      </c>
      <c r="B25" s="15" t="s">
        <v>188</v>
      </c>
      <c r="C25" s="16">
        <v>2020</v>
      </c>
      <c r="D25" s="75" t="s">
        <v>19</v>
      </c>
      <c r="E25" s="16" t="s">
        <v>189</v>
      </c>
      <c r="F25" s="17">
        <v>28</v>
      </c>
      <c r="G25" s="75" t="s">
        <v>112</v>
      </c>
      <c r="H25" s="75" t="s">
        <v>106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22052</v>
      </c>
      <c r="K25" s="37">
        <v>22052</v>
      </c>
      <c r="L25" s="35">
        <v>0.89</v>
      </c>
      <c r="M25" s="78">
        <f t="shared" si="5"/>
        <v>24777.528089887641</v>
      </c>
      <c r="N25" s="79">
        <f t="shared" si="6"/>
        <v>0.89</v>
      </c>
      <c r="O25" s="80">
        <f t="shared" si="1"/>
        <v>0</v>
      </c>
      <c r="P25" s="19">
        <v>1815.38</v>
      </c>
      <c r="Q25" s="19">
        <v>4193.62</v>
      </c>
      <c r="R25" s="81">
        <f t="shared" si="2"/>
        <v>6009</v>
      </c>
      <c r="S25" s="82">
        <f t="shared" si="7"/>
        <v>3.8177606452347987</v>
      </c>
      <c r="T25" s="83" t="s">
        <v>164</v>
      </c>
      <c r="U25" s="83" t="s">
        <v>155</v>
      </c>
      <c r="V25" s="83" t="s">
        <v>156</v>
      </c>
      <c r="W25" s="113">
        <f t="shared" si="3"/>
        <v>30</v>
      </c>
      <c r="AA25" s="75" t="s">
        <v>110</v>
      </c>
      <c r="AB25" s="44">
        <v>0</v>
      </c>
    </row>
    <row r="26" spans="1:28" ht="14.4">
      <c r="A26" s="15">
        <f t="shared" si="4"/>
        <v>13</v>
      </c>
      <c r="B26" s="15" t="s">
        <v>190</v>
      </c>
      <c r="C26" s="16">
        <v>2022</v>
      </c>
      <c r="D26" s="75" t="s">
        <v>28</v>
      </c>
      <c r="E26" s="16" t="s">
        <v>191</v>
      </c>
      <c r="F26" s="17">
        <v>6</v>
      </c>
      <c r="G26" s="75" t="s">
        <v>105</v>
      </c>
      <c r="H26" s="75" t="s">
        <v>110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33368</v>
      </c>
      <c r="K26" s="37">
        <v>32618</v>
      </c>
      <c r="L26" s="35">
        <v>0.94</v>
      </c>
      <c r="M26" s="78">
        <f t="shared" si="5"/>
        <v>35497.872340425536</v>
      </c>
      <c r="N26" s="79">
        <f t="shared" si="6"/>
        <v>0.91887197314792601</v>
      </c>
      <c r="O26" s="80">
        <f t="shared" si="1"/>
        <v>750</v>
      </c>
      <c r="P26" s="19">
        <v>3879.05</v>
      </c>
      <c r="Q26" s="19">
        <v>0</v>
      </c>
      <c r="R26" s="81">
        <f t="shared" si="2"/>
        <v>3879.05</v>
      </c>
      <c r="S26" s="82">
        <f t="shared" si="7"/>
        <v>8.0985213447255369</v>
      </c>
      <c r="T26" s="83" t="s">
        <v>162</v>
      </c>
      <c r="U26" s="83" t="s">
        <v>155</v>
      </c>
      <c r="V26" s="83" t="s">
        <v>156</v>
      </c>
      <c r="W26" s="113">
        <f t="shared" si="3"/>
        <v>30</v>
      </c>
      <c r="AA26" s="75" t="s">
        <v>106</v>
      </c>
      <c r="AB26" s="44"/>
    </row>
    <row r="27" spans="1:28" ht="14.4">
      <c r="A27" s="15">
        <f t="shared" si="4"/>
        <v>14</v>
      </c>
      <c r="B27" s="15" t="s">
        <v>192</v>
      </c>
      <c r="C27" s="16">
        <v>2017</v>
      </c>
      <c r="D27" s="75" t="s">
        <v>31</v>
      </c>
      <c r="E27" s="16" t="s">
        <v>193</v>
      </c>
      <c r="F27" s="17">
        <v>39</v>
      </c>
      <c r="G27" s="75" t="s">
        <v>112</v>
      </c>
      <c r="H27" s="75" t="s">
        <v>106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14882</v>
      </c>
      <c r="K27" s="37">
        <v>14882</v>
      </c>
      <c r="L27" s="35">
        <v>0.93</v>
      </c>
      <c r="M27" s="78">
        <f t="shared" si="5"/>
        <v>16002.150537634408</v>
      </c>
      <c r="N27" s="79">
        <f t="shared" si="6"/>
        <v>0.93</v>
      </c>
      <c r="O27" s="80">
        <f t="shared" si="1"/>
        <v>0</v>
      </c>
      <c r="P27" s="19">
        <v>3106.72</v>
      </c>
      <c r="Q27" s="19">
        <v>742.5</v>
      </c>
      <c r="R27" s="81">
        <f t="shared" si="2"/>
        <v>3849.22</v>
      </c>
      <c r="S27" s="82">
        <f t="shared" si="7"/>
        <v>3.0174451510674505</v>
      </c>
      <c r="T27" s="83" t="s">
        <v>164</v>
      </c>
      <c r="U27" s="83" t="s">
        <v>155</v>
      </c>
      <c r="V27" s="83" t="s">
        <v>156</v>
      </c>
      <c r="W27" s="113">
        <f t="shared" si="3"/>
        <v>45</v>
      </c>
      <c r="AA27" s="75" t="s">
        <v>106</v>
      </c>
      <c r="AB27" s="44"/>
    </row>
    <row r="28" spans="1:28" ht="14.4">
      <c r="A28" s="15">
        <f t="shared" si="4"/>
        <v>15</v>
      </c>
      <c r="B28" s="15" t="s">
        <v>194</v>
      </c>
      <c r="C28" s="16">
        <v>2021</v>
      </c>
      <c r="D28" s="75" t="s">
        <v>19</v>
      </c>
      <c r="E28" s="16" t="s">
        <v>195</v>
      </c>
      <c r="F28" s="17">
        <v>55</v>
      </c>
      <c r="G28" s="75" t="s">
        <v>105</v>
      </c>
      <c r="H28" s="75" t="s">
        <v>106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7">
        <v>19695</v>
      </c>
      <c r="K28" s="37">
        <v>19400</v>
      </c>
      <c r="L28" s="35">
        <v>0.9</v>
      </c>
      <c r="M28" s="78">
        <f t="shared" si="5"/>
        <v>21883.333333333332</v>
      </c>
      <c r="N28" s="79">
        <f t="shared" si="6"/>
        <v>0.88651942117288662</v>
      </c>
      <c r="O28" s="80">
        <f t="shared" si="1"/>
        <v>295</v>
      </c>
      <c r="P28" s="19">
        <v>1195.8</v>
      </c>
      <c r="Q28" s="19">
        <v>0</v>
      </c>
      <c r="R28" s="81">
        <f t="shared" si="2"/>
        <v>1195.8</v>
      </c>
      <c r="S28" s="82">
        <f t="shared" si="7"/>
        <v>0.42995872081467712</v>
      </c>
      <c r="T28" s="83" t="s">
        <v>157</v>
      </c>
      <c r="U28" s="83" t="s">
        <v>155</v>
      </c>
      <c r="V28" s="83" t="s">
        <v>156</v>
      </c>
      <c r="W28" s="113">
        <f t="shared" si="3"/>
        <v>60</v>
      </c>
      <c r="AA28" s="75" t="s">
        <v>106</v>
      </c>
      <c r="AB28" s="44"/>
    </row>
    <row r="29" spans="1:28" ht="14.4">
      <c r="A29" s="15">
        <f t="shared" si="4"/>
        <v>16</v>
      </c>
      <c r="B29" s="15" t="s">
        <v>196</v>
      </c>
      <c r="C29" s="16">
        <v>2022</v>
      </c>
      <c r="D29" s="75" t="s">
        <v>26</v>
      </c>
      <c r="E29" s="16" t="s">
        <v>197</v>
      </c>
      <c r="F29" s="17">
        <v>35</v>
      </c>
      <c r="G29" s="75" t="s">
        <v>112</v>
      </c>
      <c r="H29" s="75" t="s">
        <v>106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7">
        <v>38711</v>
      </c>
      <c r="K29" s="37">
        <v>38711</v>
      </c>
      <c r="L29" s="35">
        <v>0.95</v>
      </c>
      <c r="M29" s="78">
        <f t="shared" si="5"/>
        <v>40748.42105263158</v>
      </c>
      <c r="N29" s="79">
        <f t="shared" si="6"/>
        <v>0.95</v>
      </c>
      <c r="O29" s="80">
        <f t="shared" si="1"/>
        <v>0</v>
      </c>
      <c r="P29" s="19">
        <v>518.80999999999995</v>
      </c>
      <c r="Q29" s="19">
        <v>2263.0500000000002</v>
      </c>
      <c r="R29" s="81">
        <f t="shared" si="2"/>
        <v>2781.86</v>
      </c>
      <c r="S29" s="82">
        <f t="shared" si="7"/>
        <v>0.74919550680013758</v>
      </c>
      <c r="T29" s="83" t="s">
        <v>157</v>
      </c>
      <c r="U29" s="83" t="s">
        <v>155</v>
      </c>
      <c r="V29" s="83" t="s">
        <v>156</v>
      </c>
      <c r="W29" s="113">
        <f t="shared" si="3"/>
        <v>45</v>
      </c>
      <c r="AA29" s="75" t="s">
        <v>106</v>
      </c>
      <c r="AB29" s="44"/>
    </row>
    <row r="30" spans="1:28" ht="14.4">
      <c r="A30" s="15">
        <f t="shared" si="4"/>
        <v>17</v>
      </c>
      <c r="B30" s="15" t="s">
        <v>198</v>
      </c>
      <c r="C30" s="16">
        <v>2022</v>
      </c>
      <c r="D30" s="75" t="s">
        <v>28</v>
      </c>
      <c r="E30" s="16" t="s">
        <v>171</v>
      </c>
      <c r="F30" s="17">
        <v>43</v>
      </c>
      <c r="G30" s="75" t="s">
        <v>105</v>
      </c>
      <c r="H30" s="75" t="s">
        <v>110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32919</v>
      </c>
      <c r="K30" s="37">
        <v>32919</v>
      </c>
      <c r="L30" s="35">
        <v>0.95</v>
      </c>
      <c r="M30" s="78">
        <f t="shared" si="5"/>
        <v>34651.57894736842</v>
      </c>
      <c r="N30" s="79">
        <f t="shared" si="6"/>
        <v>0.95000000000000007</v>
      </c>
      <c r="O30" s="80">
        <f t="shared" si="1"/>
        <v>0</v>
      </c>
      <c r="P30" s="19">
        <v>1279.18</v>
      </c>
      <c r="Q30" s="19">
        <v>814.79</v>
      </c>
      <c r="R30" s="81">
        <f t="shared" si="2"/>
        <v>2093.9700000000003</v>
      </c>
      <c r="S30" s="82">
        <f t="shared" si="7"/>
        <v>0.55407747667044194</v>
      </c>
      <c r="T30" s="83" t="s">
        <v>157</v>
      </c>
      <c r="U30" s="83" t="s">
        <v>155</v>
      </c>
      <c r="V30" s="83" t="s">
        <v>156</v>
      </c>
      <c r="W30" s="113">
        <f t="shared" si="3"/>
        <v>45</v>
      </c>
      <c r="AA30" s="75" t="s">
        <v>110</v>
      </c>
      <c r="AB30" s="44">
        <v>1500</v>
      </c>
    </row>
    <row r="31" spans="1:28" ht="14.4">
      <c r="A31" s="15">
        <f t="shared" si="4"/>
        <v>18</v>
      </c>
      <c r="B31" s="15" t="s">
        <v>199</v>
      </c>
      <c r="C31" s="16">
        <v>2020</v>
      </c>
      <c r="D31" s="75" t="s">
        <v>32</v>
      </c>
      <c r="E31" s="16" t="s">
        <v>200</v>
      </c>
      <c r="F31" s="17">
        <v>100</v>
      </c>
      <c r="G31" s="75" t="s">
        <v>105</v>
      </c>
      <c r="H31" s="75" t="s">
        <v>106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18549</v>
      </c>
      <c r="K31" s="37">
        <v>18549</v>
      </c>
      <c r="L31" s="35">
        <v>0.91</v>
      </c>
      <c r="M31" s="78">
        <f t="shared" si="5"/>
        <v>20383.516483516483</v>
      </c>
      <c r="N31" s="79">
        <f t="shared" si="6"/>
        <v>0.91</v>
      </c>
      <c r="O31" s="80">
        <f t="shared" si="1"/>
        <v>0</v>
      </c>
      <c r="P31" s="19">
        <v>245.93</v>
      </c>
      <c r="Q31" s="19">
        <v>3208.94</v>
      </c>
      <c r="R31" s="81">
        <f t="shared" si="2"/>
        <v>3454.87</v>
      </c>
      <c r="S31" s="82">
        <f t="shared" si="7"/>
        <v>0.67953255929196577</v>
      </c>
      <c r="T31" s="83" t="s">
        <v>157</v>
      </c>
      <c r="U31" s="83" t="s">
        <v>155</v>
      </c>
      <c r="V31" s="83" t="s">
        <v>156</v>
      </c>
      <c r="W31" s="113">
        <f t="shared" si="3"/>
        <v>91</v>
      </c>
      <c r="AA31" s="75" t="s">
        <v>110</v>
      </c>
      <c r="AB31" s="44">
        <v>500</v>
      </c>
    </row>
    <row r="32" spans="1:28" ht="14.4">
      <c r="A32" s="15">
        <f t="shared" si="4"/>
        <v>19</v>
      </c>
      <c r="B32" s="15" t="s">
        <v>201</v>
      </c>
      <c r="C32" s="16">
        <v>2013</v>
      </c>
      <c r="D32" s="75" t="s">
        <v>54</v>
      </c>
      <c r="E32" s="16" t="s">
        <v>169</v>
      </c>
      <c r="F32" s="17">
        <v>4</v>
      </c>
      <c r="G32" s="75" t="s">
        <v>112</v>
      </c>
      <c r="H32" s="75" t="s">
        <v>106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17199</v>
      </c>
      <c r="K32" s="37">
        <v>17199</v>
      </c>
      <c r="L32" s="35">
        <v>1.01</v>
      </c>
      <c r="M32" s="78">
        <f t="shared" si="5"/>
        <v>17028.712871287127</v>
      </c>
      <c r="N32" s="79">
        <f t="shared" si="6"/>
        <v>1.01</v>
      </c>
      <c r="O32" s="80">
        <f t="shared" si="1"/>
        <v>0</v>
      </c>
      <c r="P32" s="19">
        <v>451.25</v>
      </c>
      <c r="Q32" s="19">
        <v>2171.4</v>
      </c>
      <c r="R32" s="81">
        <f t="shared" si="2"/>
        <v>2622.65</v>
      </c>
      <c r="S32" s="82">
        <f t="shared" si="7"/>
        <v>14.093743935752563</v>
      </c>
      <c r="T32" s="83" t="s">
        <v>160</v>
      </c>
      <c r="U32" s="83" t="s">
        <v>158</v>
      </c>
      <c r="V32" s="83" t="s">
        <v>156</v>
      </c>
      <c r="W32" s="113">
        <f t="shared" si="3"/>
        <v>30</v>
      </c>
      <c r="AA32" s="75" t="s">
        <v>106</v>
      </c>
      <c r="AB32" s="44"/>
    </row>
    <row r="33" spans="1:28" ht="14.4">
      <c r="A33" s="15">
        <f t="shared" si="4"/>
        <v>20</v>
      </c>
      <c r="B33" s="15" t="s">
        <v>202</v>
      </c>
      <c r="C33" s="16">
        <v>2021</v>
      </c>
      <c r="D33" s="75" t="s">
        <v>28</v>
      </c>
      <c r="E33" s="16" t="s">
        <v>203</v>
      </c>
      <c r="F33" s="17">
        <v>14</v>
      </c>
      <c r="G33" s="75" t="s">
        <v>105</v>
      </c>
      <c r="H33" s="75" t="s">
        <v>110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7">
        <v>23292</v>
      </c>
      <c r="K33" s="37">
        <v>23292</v>
      </c>
      <c r="L33" s="35">
        <v>0.98</v>
      </c>
      <c r="M33" s="78">
        <f t="shared" si="5"/>
        <v>23767.34693877551</v>
      </c>
      <c r="N33" s="79">
        <f t="shared" si="6"/>
        <v>0.98</v>
      </c>
      <c r="O33" s="80">
        <f t="shared" si="1"/>
        <v>0</v>
      </c>
      <c r="P33" s="19">
        <v>638.4</v>
      </c>
      <c r="Q33" s="19">
        <v>2577.75</v>
      </c>
      <c r="R33" s="81">
        <f t="shared" si="2"/>
        <v>3216.15</v>
      </c>
      <c r="S33" s="82">
        <f t="shared" si="7"/>
        <v>3.6506780379277473</v>
      </c>
      <c r="T33" s="83" t="s">
        <v>164</v>
      </c>
      <c r="U33" s="83" t="s">
        <v>155</v>
      </c>
      <c r="V33" s="83" t="s">
        <v>156</v>
      </c>
      <c r="W33" s="113">
        <f t="shared" si="3"/>
        <v>30</v>
      </c>
      <c r="AA33" s="75" t="s">
        <v>106</v>
      </c>
      <c r="AB33" s="44"/>
    </row>
    <row r="34" spans="1:28" ht="14.4">
      <c r="A34" s="15">
        <f t="shared" si="4"/>
        <v>21</v>
      </c>
      <c r="B34" s="15" t="s">
        <v>204</v>
      </c>
      <c r="C34" s="16">
        <v>2020</v>
      </c>
      <c r="D34" s="75" t="s">
        <v>23</v>
      </c>
      <c r="E34" s="16" t="s">
        <v>205</v>
      </c>
      <c r="F34" s="17">
        <v>13</v>
      </c>
      <c r="G34" s="75" t="s">
        <v>105</v>
      </c>
      <c r="H34" s="75" t="s">
        <v>106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34415</v>
      </c>
      <c r="K34" s="37">
        <v>34115</v>
      </c>
      <c r="L34" s="35">
        <v>0.96</v>
      </c>
      <c r="M34" s="78">
        <f t="shared" si="5"/>
        <v>35848.958333333336</v>
      </c>
      <c r="N34" s="79">
        <f t="shared" si="6"/>
        <v>0.95163155600755478</v>
      </c>
      <c r="O34" s="80">
        <f t="shared" si="1"/>
        <v>300</v>
      </c>
      <c r="P34" s="19">
        <v>1182.32</v>
      </c>
      <c r="Q34" s="19">
        <v>2226</v>
      </c>
      <c r="R34" s="81">
        <f t="shared" si="2"/>
        <v>3408.3199999999997</v>
      </c>
      <c r="S34" s="82">
        <f t="shared" si="7"/>
        <v>2.8659752608608273</v>
      </c>
      <c r="T34" s="83" t="s">
        <v>162</v>
      </c>
      <c r="U34" s="83" t="s">
        <v>158</v>
      </c>
      <c r="V34" s="83" t="s">
        <v>156</v>
      </c>
      <c r="W34" s="113">
        <f t="shared" si="3"/>
        <v>30</v>
      </c>
      <c r="AA34" s="75" t="s">
        <v>110</v>
      </c>
      <c r="AB34" s="44"/>
    </row>
    <row r="35" spans="1:28" ht="14.4">
      <c r="A35" s="15">
        <f t="shared" si="4"/>
        <v>22</v>
      </c>
      <c r="B35" s="15" t="s">
        <v>206</v>
      </c>
      <c r="C35" s="16">
        <v>2020</v>
      </c>
      <c r="D35" s="75" t="s">
        <v>21</v>
      </c>
      <c r="E35" s="16" t="s">
        <v>207</v>
      </c>
      <c r="F35" s="17">
        <v>59</v>
      </c>
      <c r="G35" s="75" t="s">
        <v>121</v>
      </c>
      <c r="H35" s="75" t="s">
        <v>106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17286</v>
      </c>
      <c r="K35" s="37">
        <v>17286</v>
      </c>
      <c r="L35" s="35">
        <v>0.91</v>
      </c>
      <c r="M35" s="78">
        <f t="shared" si="5"/>
        <v>18995.604395604394</v>
      </c>
      <c r="N35" s="79">
        <f t="shared" si="6"/>
        <v>0.91</v>
      </c>
      <c r="O35" s="80">
        <f t="shared" si="1"/>
        <v>0</v>
      </c>
      <c r="P35" s="19">
        <v>119.76</v>
      </c>
      <c r="Q35" s="19">
        <v>3024</v>
      </c>
      <c r="R35" s="81">
        <f t="shared" si="2"/>
        <v>3143.76</v>
      </c>
      <c r="S35" s="82">
        <f t="shared" si="7"/>
        <v>1.1174412338857933</v>
      </c>
      <c r="T35" s="83" t="s">
        <v>157</v>
      </c>
      <c r="U35" s="83" t="s">
        <v>158</v>
      </c>
      <c r="V35" s="83" t="s">
        <v>159</v>
      </c>
      <c r="W35" s="113">
        <f t="shared" si="3"/>
        <v>60</v>
      </c>
      <c r="AA35" s="75" t="s">
        <v>110</v>
      </c>
      <c r="AB35" s="44">
        <v>1000</v>
      </c>
    </row>
    <row r="36" spans="1:28" ht="14.4">
      <c r="A36" s="15">
        <f t="shared" si="4"/>
        <v>23</v>
      </c>
      <c r="B36" s="15" t="s">
        <v>208</v>
      </c>
      <c r="C36" s="16">
        <v>2018</v>
      </c>
      <c r="D36" s="75" t="s">
        <v>54</v>
      </c>
      <c r="E36" s="16" t="s">
        <v>209</v>
      </c>
      <c r="F36" s="17">
        <v>35</v>
      </c>
      <c r="G36" s="75" t="s">
        <v>105</v>
      </c>
      <c r="H36" s="75" t="s">
        <v>106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>
        <v>24855</v>
      </c>
      <c r="K36" s="37">
        <v>24500</v>
      </c>
      <c r="L36" s="35">
        <v>0.95</v>
      </c>
      <c r="M36" s="78">
        <f t="shared" si="5"/>
        <v>26163.157894736843</v>
      </c>
      <c r="N36" s="79">
        <f t="shared" si="6"/>
        <v>0.93643130154898402</v>
      </c>
      <c r="O36" s="80">
        <f t="shared" si="1"/>
        <v>355</v>
      </c>
      <c r="P36" s="19">
        <v>-601.83000000000004</v>
      </c>
      <c r="Q36" s="19">
        <v>433.37</v>
      </c>
      <c r="R36" s="81">
        <f t="shared" si="2"/>
        <v>-168.46000000000004</v>
      </c>
      <c r="S36" s="82">
        <f t="shared" si="7"/>
        <v>-6.9028091918853285E-2</v>
      </c>
      <c r="T36" s="83" t="s">
        <v>164</v>
      </c>
      <c r="U36" s="83" t="s">
        <v>155</v>
      </c>
      <c r="V36" s="83" t="s">
        <v>156</v>
      </c>
      <c r="W36" s="113">
        <f t="shared" si="3"/>
        <v>45</v>
      </c>
      <c r="AA36" s="75" t="s">
        <v>106</v>
      </c>
      <c r="AB36" s="44"/>
    </row>
    <row r="37" spans="1:28" ht="14.4">
      <c r="A37" s="15">
        <f t="shared" si="4"/>
        <v>24</v>
      </c>
      <c r="B37" s="15" t="s">
        <v>210</v>
      </c>
      <c r="C37" s="16">
        <v>2020</v>
      </c>
      <c r="D37" s="75" t="s">
        <v>28</v>
      </c>
      <c r="E37" s="16" t="s">
        <v>203</v>
      </c>
      <c r="F37" s="17">
        <v>11</v>
      </c>
      <c r="G37" s="75" t="s">
        <v>105</v>
      </c>
      <c r="H37" s="75" t="s">
        <v>110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20763</v>
      </c>
      <c r="K37" s="37">
        <v>20763</v>
      </c>
      <c r="L37" s="35">
        <v>0.97</v>
      </c>
      <c r="M37" s="78">
        <f t="shared" si="5"/>
        <v>21405.15463917526</v>
      </c>
      <c r="N37" s="79">
        <f t="shared" si="6"/>
        <v>0.96999999999999986</v>
      </c>
      <c r="O37" s="80">
        <f t="shared" si="1"/>
        <v>0</v>
      </c>
      <c r="P37" s="19">
        <v>2623.54</v>
      </c>
      <c r="Q37" s="19">
        <v>649.67999999999995</v>
      </c>
      <c r="R37" s="81">
        <f t="shared" si="2"/>
        <v>3273.22</v>
      </c>
      <c r="S37" s="82">
        <f t="shared" si="7"/>
        <v>5.9055541695487976</v>
      </c>
      <c r="T37" s="83" t="s">
        <v>160</v>
      </c>
      <c r="U37" s="83" t="s">
        <v>155</v>
      </c>
      <c r="V37" s="83" t="s">
        <v>156</v>
      </c>
      <c r="W37" s="113">
        <f t="shared" si="3"/>
        <v>30</v>
      </c>
      <c r="AA37" s="75" t="s">
        <v>106</v>
      </c>
      <c r="AB37" s="44"/>
    </row>
    <row r="38" spans="1:28" ht="14.4">
      <c r="A38" s="15">
        <f t="shared" si="4"/>
        <v>25</v>
      </c>
      <c r="B38" s="15" t="s">
        <v>211</v>
      </c>
      <c r="C38" s="16">
        <v>2016</v>
      </c>
      <c r="D38" s="75" t="s">
        <v>45</v>
      </c>
      <c r="E38" s="16" t="s">
        <v>212</v>
      </c>
      <c r="F38" s="17">
        <v>25</v>
      </c>
      <c r="G38" s="75" t="s">
        <v>105</v>
      </c>
      <c r="H38" s="75" t="s">
        <v>106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14557</v>
      </c>
      <c r="K38" s="37">
        <v>14557</v>
      </c>
      <c r="L38" s="35">
        <v>0.96</v>
      </c>
      <c r="M38" s="78">
        <f t="shared" si="5"/>
        <v>15163.541666666668</v>
      </c>
      <c r="N38" s="79">
        <f t="shared" si="6"/>
        <v>0.96</v>
      </c>
      <c r="O38" s="80">
        <f t="shared" si="1"/>
        <v>0</v>
      </c>
      <c r="P38" s="19">
        <v>1564.25</v>
      </c>
      <c r="Q38" s="19">
        <v>1368</v>
      </c>
      <c r="R38" s="81">
        <f t="shared" si="2"/>
        <v>2932.25</v>
      </c>
      <c r="S38" s="82">
        <f t="shared" si="7"/>
        <v>3.2498431817744513</v>
      </c>
      <c r="T38" s="83" t="s">
        <v>161</v>
      </c>
      <c r="U38" s="83" t="s">
        <v>155</v>
      </c>
      <c r="V38" s="83" t="s">
        <v>156</v>
      </c>
      <c r="W38" s="113">
        <f t="shared" si="3"/>
        <v>30</v>
      </c>
      <c r="AA38" s="75" t="s">
        <v>106</v>
      </c>
      <c r="AB38" s="44"/>
    </row>
    <row r="39" spans="1:28" ht="14.4">
      <c r="A39" s="15">
        <f t="shared" si="4"/>
        <v>26</v>
      </c>
      <c r="B39" s="15" t="s">
        <v>213</v>
      </c>
      <c r="C39" s="16">
        <v>2018</v>
      </c>
      <c r="D39" s="75" t="s">
        <v>44</v>
      </c>
      <c r="E39" s="16" t="s">
        <v>167</v>
      </c>
      <c r="F39" s="17">
        <v>20</v>
      </c>
      <c r="G39" s="75" t="s">
        <v>105</v>
      </c>
      <c r="H39" s="75" t="s">
        <v>106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15080</v>
      </c>
      <c r="K39" s="37">
        <v>15080</v>
      </c>
      <c r="L39" s="35">
        <v>0.97</v>
      </c>
      <c r="M39" s="78">
        <f t="shared" si="5"/>
        <v>15546.391752577319</v>
      </c>
      <c r="N39" s="79">
        <f t="shared" si="6"/>
        <v>0.97</v>
      </c>
      <c r="O39" s="80">
        <f t="shared" si="1"/>
        <v>0</v>
      </c>
      <c r="P39" s="19">
        <v>2547.5500000000002</v>
      </c>
      <c r="Q39" s="19">
        <v>656.81</v>
      </c>
      <c r="R39" s="81">
        <f t="shared" si="2"/>
        <v>3204.36</v>
      </c>
      <c r="S39" s="82">
        <f t="shared" si="7"/>
        <v>4.6023307493746231</v>
      </c>
      <c r="T39" s="83" t="s">
        <v>161</v>
      </c>
      <c r="U39" s="83" t="s">
        <v>155</v>
      </c>
      <c r="V39" s="83" t="s">
        <v>156</v>
      </c>
      <c r="W39" s="113">
        <f t="shared" si="3"/>
        <v>30</v>
      </c>
      <c r="AA39" s="75" t="s">
        <v>106</v>
      </c>
      <c r="AB39" s="44"/>
    </row>
    <row r="40" spans="1:28" ht="14.4">
      <c r="A40" s="15">
        <f t="shared" si="4"/>
        <v>27</v>
      </c>
      <c r="B40" s="15" t="s">
        <v>214</v>
      </c>
      <c r="C40" s="16">
        <v>2016</v>
      </c>
      <c r="D40" s="75" t="s">
        <v>21</v>
      </c>
      <c r="E40" s="16" t="s">
        <v>215</v>
      </c>
      <c r="F40" s="17">
        <v>14</v>
      </c>
      <c r="G40" s="75" t="s">
        <v>105</v>
      </c>
      <c r="H40" s="75" t="s">
        <v>106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24999</v>
      </c>
      <c r="K40" s="37">
        <v>24999</v>
      </c>
      <c r="L40" s="35">
        <v>0.97</v>
      </c>
      <c r="M40" s="78">
        <f t="shared" si="5"/>
        <v>25772.16494845361</v>
      </c>
      <c r="N40" s="79">
        <f t="shared" si="6"/>
        <v>0.97</v>
      </c>
      <c r="O40" s="80">
        <f t="shared" si="1"/>
        <v>0</v>
      </c>
      <c r="P40" s="19">
        <v>1395.94</v>
      </c>
      <c r="Q40" s="19">
        <v>2897</v>
      </c>
      <c r="R40" s="81">
        <f t="shared" si="2"/>
        <v>4292.9400000000005</v>
      </c>
      <c r="S40" s="82">
        <f t="shared" si="7"/>
        <v>4.676931114621822</v>
      </c>
      <c r="T40" s="83" t="s">
        <v>164</v>
      </c>
      <c r="U40" s="83" t="s">
        <v>155</v>
      </c>
      <c r="V40" s="83" t="s">
        <v>156</v>
      </c>
      <c r="W40" s="113">
        <f t="shared" si="3"/>
        <v>30</v>
      </c>
      <c r="AA40" s="75" t="s">
        <v>106</v>
      </c>
      <c r="AB40" s="44"/>
    </row>
    <row r="41" spans="1:28" ht="14.4">
      <c r="A41" s="15">
        <f t="shared" si="4"/>
        <v>28</v>
      </c>
      <c r="B41" s="15" t="s">
        <v>216</v>
      </c>
      <c r="C41" s="16">
        <v>2020</v>
      </c>
      <c r="D41" s="75" t="s">
        <v>28</v>
      </c>
      <c r="E41" s="16" t="s">
        <v>203</v>
      </c>
      <c r="F41" s="17">
        <v>8</v>
      </c>
      <c r="G41" s="75" t="s">
        <v>120</v>
      </c>
      <c r="H41" s="75" t="s">
        <v>110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20948</v>
      </c>
      <c r="K41" s="37">
        <v>20948</v>
      </c>
      <c r="L41" s="35">
        <v>1</v>
      </c>
      <c r="M41" s="78">
        <f t="shared" si="5"/>
        <v>20948</v>
      </c>
      <c r="N41" s="79">
        <f t="shared" si="6"/>
        <v>1</v>
      </c>
      <c r="O41" s="80">
        <f t="shared" si="1"/>
        <v>0</v>
      </c>
      <c r="P41" s="19">
        <v>2211.6</v>
      </c>
      <c r="Q41" s="19">
        <v>889.39</v>
      </c>
      <c r="R41" s="81">
        <f t="shared" si="2"/>
        <v>3100.99</v>
      </c>
      <c r="S41" s="82">
        <f t="shared" si="7"/>
        <v>7.4477781217309609</v>
      </c>
      <c r="T41" s="83" t="s">
        <v>157</v>
      </c>
      <c r="U41" s="83" t="s">
        <v>158</v>
      </c>
      <c r="V41" s="83" t="s">
        <v>156</v>
      </c>
      <c r="W41" s="113">
        <f t="shared" si="3"/>
        <v>30</v>
      </c>
      <c r="AA41" s="75" t="s">
        <v>106</v>
      </c>
      <c r="AB41" s="44"/>
    </row>
    <row r="42" spans="1:28" ht="14.4">
      <c r="A42" s="15">
        <f t="shared" si="4"/>
        <v>29</v>
      </c>
      <c r="B42" s="15" t="s">
        <v>217</v>
      </c>
      <c r="C42" s="16">
        <v>2020</v>
      </c>
      <c r="D42" s="75" t="s">
        <v>28</v>
      </c>
      <c r="E42" s="16" t="s">
        <v>182</v>
      </c>
      <c r="F42" s="17">
        <v>1</v>
      </c>
      <c r="G42" s="75" t="s">
        <v>105</v>
      </c>
      <c r="H42" s="75" t="s">
        <v>110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23999</v>
      </c>
      <c r="K42" s="37">
        <v>23600</v>
      </c>
      <c r="L42" s="35">
        <v>1.04</v>
      </c>
      <c r="M42" s="78">
        <f t="shared" si="5"/>
        <v>23075.961538461539</v>
      </c>
      <c r="N42" s="79">
        <f t="shared" si="6"/>
        <v>1.0227092795533146</v>
      </c>
      <c r="O42" s="80">
        <f t="shared" si="1"/>
        <v>399</v>
      </c>
      <c r="P42" s="19">
        <v>4952</v>
      </c>
      <c r="Q42" s="19">
        <v>0</v>
      </c>
      <c r="R42" s="81">
        <f t="shared" si="2"/>
        <v>4952</v>
      </c>
      <c r="S42" s="82">
        <f t="shared" si="7"/>
        <v>95.598455598455601</v>
      </c>
      <c r="T42" s="83" t="s">
        <v>160</v>
      </c>
      <c r="U42" s="83" t="s">
        <v>155</v>
      </c>
      <c r="V42" s="83" t="s">
        <v>156</v>
      </c>
      <c r="W42" s="113">
        <f t="shared" si="3"/>
        <v>30</v>
      </c>
      <c r="AA42" s="75" t="s">
        <v>106</v>
      </c>
      <c r="AB42" s="44"/>
    </row>
    <row r="43" spans="1:28" ht="14.4">
      <c r="A43" s="15">
        <f t="shared" si="4"/>
        <v>30</v>
      </c>
      <c r="B43" s="15" t="s">
        <v>218</v>
      </c>
      <c r="C43" s="16">
        <v>2022</v>
      </c>
      <c r="D43" s="75" t="s">
        <v>28</v>
      </c>
      <c r="E43" s="16" t="s">
        <v>219</v>
      </c>
      <c r="F43" s="17">
        <v>22</v>
      </c>
      <c r="G43" s="75" t="s">
        <v>105</v>
      </c>
      <c r="H43" s="75" t="s">
        <v>110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36744</v>
      </c>
      <c r="K43" s="37">
        <v>36000</v>
      </c>
      <c r="L43" s="35">
        <v>0.99</v>
      </c>
      <c r="M43" s="78">
        <f t="shared" si="5"/>
        <v>37115.151515151512</v>
      </c>
      <c r="N43" s="79">
        <f t="shared" si="6"/>
        <v>0.96995427824951019</v>
      </c>
      <c r="O43" s="80">
        <f t="shared" si="1"/>
        <v>744</v>
      </c>
      <c r="P43" s="19">
        <v>3035.46</v>
      </c>
      <c r="Q43" s="19">
        <v>1012.72</v>
      </c>
      <c r="R43" s="81">
        <f t="shared" si="2"/>
        <v>4048.1800000000003</v>
      </c>
      <c r="S43" s="82">
        <f t="shared" si="7"/>
        <v>2.0095213054556642</v>
      </c>
      <c r="T43" s="83" t="s">
        <v>160</v>
      </c>
      <c r="U43" s="83" t="s">
        <v>155</v>
      </c>
      <c r="V43" s="83" t="s">
        <v>156</v>
      </c>
      <c r="W43" s="113">
        <f t="shared" si="3"/>
        <v>30</v>
      </c>
      <c r="AA43" s="75" t="s">
        <v>110</v>
      </c>
      <c r="AB43" s="44">
        <v>750</v>
      </c>
    </row>
    <row r="44" spans="1:28" ht="14.4">
      <c r="A44" s="15">
        <f t="shared" si="4"/>
        <v>31</v>
      </c>
      <c r="B44" s="15" t="s">
        <v>220</v>
      </c>
      <c r="C44" s="16">
        <v>2021</v>
      </c>
      <c r="D44" s="75" t="s">
        <v>31</v>
      </c>
      <c r="E44" s="16" t="s">
        <v>193</v>
      </c>
      <c r="F44" s="17">
        <v>49</v>
      </c>
      <c r="G44" s="75" t="s">
        <v>105</v>
      </c>
      <c r="H44" s="75" t="s">
        <v>106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20819</v>
      </c>
      <c r="K44" s="37">
        <v>20819</v>
      </c>
      <c r="L44" s="35">
        <v>0.91</v>
      </c>
      <c r="M44" s="78">
        <f t="shared" si="5"/>
        <v>22878.021978021978</v>
      </c>
      <c r="N44" s="79">
        <f t="shared" si="6"/>
        <v>0.91</v>
      </c>
      <c r="O44" s="80">
        <f t="shared" si="1"/>
        <v>0</v>
      </c>
      <c r="P44" s="19">
        <v>-333.46</v>
      </c>
      <c r="Q44" s="19">
        <v>3306.77</v>
      </c>
      <c r="R44" s="81">
        <f t="shared" si="2"/>
        <v>2973.31</v>
      </c>
      <c r="S44" s="82">
        <f t="shared" si="7"/>
        <v>1.0327274714436168</v>
      </c>
      <c r="T44" s="83" t="s">
        <v>162</v>
      </c>
      <c r="U44" s="83" t="s">
        <v>155</v>
      </c>
      <c r="V44" s="83" t="s">
        <v>156</v>
      </c>
      <c r="W44" s="113">
        <f t="shared" si="3"/>
        <v>60</v>
      </c>
      <c r="AA44" s="75" t="s">
        <v>106</v>
      </c>
      <c r="AB44" s="44"/>
    </row>
    <row r="45" spans="1:28" ht="14.4">
      <c r="A45" s="15">
        <f t="shared" si="4"/>
        <v>32</v>
      </c>
      <c r="B45" s="15" t="s">
        <v>221</v>
      </c>
      <c r="C45" s="16">
        <v>2016</v>
      </c>
      <c r="D45" s="75" t="s">
        <v>26</v>
      </c>
      <c r="E45" s="16" t="s">
        <v>197</v>
      </c>
      <c r="F45" s="17">
        <v>39</v>
      </c>
      <c r="G45" s="75" t="s">
        <v>105</v>
      </c>
      <c r="H45" s="75" t="s">
        <v>106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7">
        <v>21120</v>
      </c>
      <c r="K45" s="37">
        <v>20165</v>
      </c>
      <c r="L45" s="35">
        <v>0.96</v>
      </c>
      <c r="M45" s="78">
        <f t="shared" si="5"/>
        <v>22000</v>
      </c>
      <c r="N45" s="79">
        <f t="shared" si="6"/>
        <v>0.91659090909090912</v>
      </c>
      <c r="O45" s="80">
        <f t="shared" si="1"/>
        <v>955</v>
      </c>
      <c r="P45" s="19">
        <v>607.5</v>
      </c>
      <c r="Q45" s="19">
        <v>0</v>
      </c>
      <c r="R45" s="81">
        <f t="shared" si="2"/>
        <v>607.5</v>
      </c>
      <c r="S45" s="82">
        <f t="shared" si="7"/>
        <v>0.28672848307259657</v>
      </c>
      <c r="T45" s="83" t="s">
        <v>161</v>
      </c>
      <c r="U45" s="83" t="s">
        <v>155</v>
      </c>
      <c r="V45" s="83" t="s">
        <v>156</v>
      </c>
      <c r="W45" s="113">
        <f t="shared" ref="W45:W76" si="8">IF(AND(F45&gt;0,F45&lt;=30),30,IF(AND(F45&gt;=31,F45&lt;=45),45,IF(AND(F45&gt;=46,F45&lt;=60),60,IF(AND(F45&gt;=61,F45&lt;=90),90,IF(F45&gt;=91,91,0)))))</f>
        <v>45</v>
      </c>
      <c r="AA45" s="75" t="s">
        <v>106</v>
      </c>
      <c r="AB45" s="44"/>
    </row>
    <row r="46" spans="1:28" ht="14.4">
      <c r="A46" s="15">
        <f t="shared" si="4"/>
        <v>33</v>
      </c>
      <c r="B46" s="15" t="s">
        <v>222</v>
      </c>
      <c r="C46" s="16">
        <v>2016</v>
      </c>
      <c r="D46" s="75" t="s">
        <v>31</v>
      </c>
      <c r="E46" s="16" t="s">
        <v>223</v>
      </c>
      <c r="F46" s="17">
        <v>51</v>
      </c>
      <c r="G46" s="75" t="s">
        <v>105</v>
      </c>
      <c r="H46" s="75" t="s">
        <v>106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15281</v>
      </c>
      <c r="K46" s="37">
        <v>15281</v>
      </c>
      <c r="L46" s="35">
        <v>0.88</v>
      </c>
      <c r="M46" s="78">
        <f t="shared" si="5"/>
        <v>17364.772727272728</v>
      </c>
      <c r="N46" s="79">
        <f t="shared" si="6"/>
        <v>0.88</v>
      </c>
      <c r="O46" s="80">
        <f t="shared" si="1"/>
        <v>0</v>
      </c>
      <c r="P46" s="19">
        <v>-178.62</v>
      </c>
      <c r="Q46" s="19">
        <v>2453.13</v>
      </c>
      <c r="R46" s="81">
        <f t="shared" si="2"/>
        <v>2274.5100000000002</v>
      </c>
      <c r="S46" s="82">
        <f t="shared" si="7"/>
        <v>1.0385355335954154</v>
      </c>
      <c r="T46" s="83" t="s">
        <v>160</v>
      </c>
      <c r="U46" s="83" t="s">
        <v>155</v>
      </c>
      <c r="V46" s="83" t="s">
        <v>156</v>
      </c>
      <c r="W46" s="113">
        <f t="shared" si="8"/>
        <v>60</v>
      </c>
      <c r="AA46" s="75" t="s">
        <v>106</v>
      </c>
      <c r="AB46" s="44"/>
    </row>
    <row r="47" spans="1:28" ht="14.4">
      <c r="A47" s="15">
        <f t="shared" si="4"/>
        <v>34</v>
      </c>
      <c r="B47" s="15" t="s">
        <v>224</v>
      </c>
      <c r="C47" s="16">
        <v>2020</v>
      </c>
      <c r="D47" s="75" t="s">
        <v>32</v>
      </c>
      <c r="E47" s="16" t="s">
        <v>200</v>
      </c>
      <c r="F47" s="17">
        <v>81</v>
      </c>
      <c r="G47" s="75" t="s">
        <v>105</v>
      </c>
      <c r="H47" s="75" t="s">
        <v>106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7">
        <v>18431</v>
      </c>
      <c r="K47" s="37">
        <v>18431</v>
      </c>
      <c r="L47" s="35">
        <v>0.88</v>
      </c>
      <c r="M47" s="78">
        <f t="shared" si="5"/>
        <v>20944.31818181818</v>
      </c>
      <c r="N47" s="79">
        <f t="shared" si="6"/>
        <v>0.88000000000000012</v>
      </c>
      <c r="O47" s="80">
        <f t="shared" si="1"/>
        <v>0</v>
      </c>
      <c r="P47" s="19">
        <v>-2621.1</v>
      </c>
      <c r="Q47" s="19">
        <v>2582.3200000000002</v>
      </c>
      <c r="R47" s="81">
        <f t="shared" si="2"/>
        <v>-38.779999999999745</v>
      </c>
      <c r="S47" s="82">
        <f t="shared" si="7"/>
        <v>-8.1870956130530668E-3</v>
      </c>
      <c r="T47" s="83" t="s">
        <v>157</v>
      </c>
      <c r="U47" s="83" t="s">
        <v>158</v>
      </c>
      <c r="V47" s="83" t="s">
        <v>156</v>
      </c>
      <c r="W47" s="113">
        <f t="shared" si="8"/>
        <v>90</v>
      </c>
      <c r="AA47" s="75" t="s">
        <v>106</v>
      </c>
      <c r="AB47" s="44"/>
    </row>
    <row r="48" spans="1:28" ht="14.4">
      <c r="A48" s="15">
        <f t="shared" si="4"/>
        <v>35</v>
      </c>
      <c r="B48" s="15" t="s">
        <v>225</v>
      </c>
      <c r="C48" s="16">
        <v>20158</v>
      </c>
      <c r="D48" s="75" t="s">
        <v>28</v>
      </c>
      <c r="E48" s="16" t="s">
        <v>171</v>
      </c>
      <c r="F48" s="17">
        <v>24</v>
      </c>
      <c r="G48" s="75" t="s">
        <v>105</v>
      </c>
      <c r="H48" s="75" t="s">
        <v>106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14264</v>
      </c>
      <c r="K48" s="37">
        <v>14264</v>
      </c>
      <c r="L48" s="35">
        <v>0.93</v>
      </c>
      <c r="M48" s="78">
        <f t="shared" si="5"/>
        <v>15337.634408602149</v>
      </c>
      <c r="N48" s="79">
        <f t="shared" si="6"/>
        <v>0.93</v>
      </c>
      <c r="O48" s="80">
        <f t="shared" si="1"/>
        <v>0</v>
      </c>
      <c r="P48" s="19">
        <v>2110</v>
      </c>
      <c r="Q48" s="19">
        <v>2831</v>
      </c>
      <c r="R48" s="81">
        <f t="shared" si="2"/>
        <v>4941</v>
      </c>
      <c r="S48" s="82">
        <f t="shared" si="7"/>
        <v>6.0979924304755642</v>
      </c>
      <c r="T48" s="83" t="s">
        <v>161</v>
      </c>
      <c r="U48" s="83" t="s">
        <v>155</v>
      </c>
      <c r="V48" s="83" t="s">
        <v>156</v>
      </c>
      <c r="W48" s="113">
        <f t="shared" si="8"/>
        <v>30</v>
      </c>
      <c r="AA48" s="75" t="s">
        <v>106</v>
      </c>
      <c r="AB48" s="44"/>
    </row>
    <row r="49" spans="1:28" ht="14.4">
      <c r="A49" s="15">
        <f t="shared" si="4"/>
        <v>36</v>
      </c>
      <c r="B49" s="15"/>
      <c r="C49" s="16"/>
      <c r="D49" s="75"/>
      <c r="E49" s="16"/>
      <c r="F49" s="17"/>
      <c r="G49" s="75"/>
      <c r="H49" s="75"/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Blank</v>
      </c>
      <c r="J49" s="37"/>
      <c r="K49" s="37"/>
      <c r="L49" s="35"/>
      <c r="M49" s="78" t="e">
        <f t="shared" si="5"/>
        <v>#DIV/0!</v>
      </c>
      <c r="N49" s="79" t="e">
        <f t="shared" si="6"/>
        <v>#DIV/0!</v>
      </c>
      <c r="O49" s="80" t="str">
        <f t="shared" si="1"/>
        <v>BLANK</v>
      </c>
      <c r="P49" s="19"/>
      <c r="Q49" s="19"/>
      <c r="R49" s="81" t="str">
        <f t="shared" si="2"/>
        <v>BLANK</v>
      </c>
      <c r="S49" s="82" t="e">
        <f t="shared" si="7"/>
        <v>#VALUE!</v>
      </c>
      <c r="T49" s="83"/>
      <c r="U49" s="83"/>
      <c r="V49" s="83"/>
      <c r="W49" s="113">
        <f t="shared" si="8"/>
        <v>0</v>
      </c>
      <c r="AA49" s="75"/>
      <c r="AB49" s="44"/>
    </row>
    <row r="50" spans="1:28" ht="14.4">
      <c r="A50" s="15">
        <f t="shared" si="4"/>
        <v>37</v>
      </c>
      <c r="B50" s="15"/>
      <c r="C50" s="16"/>
      <c r="D50" s="75"/>
      <c r="E50" s="16"/>
      <c r="F50" s="17"/>
      <c r="G50" s="75"/>
      <c r="H50" s="75"/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Blank</v>
      </c>
      <c r="J50" s="37"/>
      <c r="K50" s="37"/>
      <c r="L50" s="35"/>
      <c r="M50" s="78" t="e">
        <f t="shared" si="5"/>
        <v>#DIV/0!</v>
      </c>
      <c r="N50" s="79" t="e">
        <f t="shared" si="6"/>
        <v>#DIV/0!</v>
      </c>
      <c r="O50" s="80" t="str">
        <f t="shared" si="1"/>
        <v>BLANK</v>
      </c>
      <c r="P50" s="19"/>
      <c r="Q50" s="19"/>
      <c r="R50" s="81" t="str">
        <f t="shared" si="2"/>
        <v>BLANK</v>
      </c>
      <c r="S50" s="82" t="e">
        <f t="shared" si="7"/>
        <v>#VALUE!</v>
      </c>
      <c r="T50" s="83"/>
      <c r="U50" s="83"/>
      <c r="V50" s="83"/>
      <c r="W50" s="113">
        <f t="shared" si="8"/>
        <v>0</v>
      </c>
      <c r="AA50" s="75"/>
      <c r="AB50" s="44"/>
    </row>
    <row r="51" spans="1:28" ht="14.4">
      <c r="A51" s="15">
        <f t="shared" si="4"/>
        <v>38</v>
      </c>
      <c r="B51" s="15"/>
      <c r="C51" s="16"/>
      <c r="D51" s="75"/>
      <c r="E51" s="16"/>
      <c r="F51" s="17"/>
      <c r="G51" s="75"/>
      <c r="H51" s="75"/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Blank</v>
      </c>
      <c r="J51" s="37"/>
      <c r="K51" s="37"/>
      <c r="L51" s="35"/>
      <c r="M51" s="78" t="e">
        <f t="shared" si="5"/>
        <v>#DIV/0!</v>
      </c>
      <c r="N51" s="79" t="e">
        <f t="shared" si="6"/>
        <v>#DIV/0!</v>
      </c>
      <c r="O51" s="80" t="str">
        <f t="shared" si="1"/>
        <v>BLANK</v>
      </c>
      <c r="P51" s="19"/>
      <c r="Q51" s="19"/>
      <c r="R51" s="81" t="str">
        <f t="shared" si="2"/>
        <v>BLANK</v>
      </c>
      <c r="S51" s="82" t="e">
        <f t="shared" si="7"/>
        <v>#VALUE!</v>
      </c>
      <c r="T51" s="83"/>
      <c r="U51" s="83"/>
      <c r="V51" s="83"/>
      <c r="W51" s="113">
        <f t="shared" si="8"/>
        <v>0</v>
      </c>
      <c r="AA51" s="75"/>
      <c r="AB51" s="44"/>
    </row>
    <row r="52" spans="1:28" ht="14.4">
      <c r="A52" s="15">
        <f t="shared" si="4"/>
        <v>39</v>
      </c>
      <c r="B52" s="15"/>
      <c r="C52" s="16"/>
      <c r="D52" s="75"/>
      <c r="E52" s="16"/>
      <c r="F52" s="17"/>
      <c r="G52" s="75"/>
      <c r="H52" s="75"/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Blank</v>
      </c>
      <c r="J52" s="37"/>
      <c r="K52" s="37"/>
      <c r="L52" s="35"/>
      <c r="M52" s="78" t="e">
        <f t="shared" si="5"/>
        <v>#DIV/0!</v>
      </c>
      <c r="N52" s="79" t="e">
        <f t="shared" si="6"/>
        <v>#DIV/0!</v>
      </c>
      <c r="O52" s="80" t="str">
        <f t="shared" si="1"/>
        <v>BLANK</v>
      </c>
      <c r="P52" s="19"/>
      <c r="Q52" s="19"/>
      <c r="R52" s="81" t="str">
        <f t="shared" si="2"/>
        <v>BLANK</v>
      </c>
      <c r="S52" s="82" t="e">
        <f t="shared" si="7"/>
        <v>#VALUE!</v>
      </c>
      <c r="T52" s="83"/>
      <c r="U52" s="83"/>
      <c r="V52" s="83"/>
      <c r="W52" s="113">
        <f t="shared" si="8"/>
        <v>0</v>
      </c>
      <c r="AA52" s="75"/>
      <c r="AB52" s="44"/>
    </row>
    <row r="53" spans="1:28" ht="14.4">
      <c r="A53" s="15">
        <f t="shared" si="4"/>
        <v>40</v>
      </c>
      <c r="B53" s="15"/>
      <c r="C53" s="16"/>
      <c r="D53" s="75"/>
      <c r="E53" s="16"/>
      <c r="F53" s="17"/>
      <c r="G53" s="75"/>
      <c r="H53" s="75"/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Blank</v>
      </c>
      <c r="J53" s="37"/>
      <c r="K53" s="37"/>
      <c r="L53" s="35"/>
      <c r="M53" s="78" t="e">
        <f t="shared" si="5"/>
        <v>#DIV/0!</v>
      </c>
      <c r="N53" s="79" t="e">
        <f t="shared" si="6"/>
        <v>#DIV/0!</v>
      </c>
      <c r="O53" s="80" t="str">
        <f t="shared" si="1"/>
        <v>BLANK</v>
      </c>
      <c r="P53" s="19"/>
      <c r="Q53" s="19"/>
      <c r="R53" s="81" t="str">
        <f t="shared" si="2"/>
        <v>BLANK</v>
      </c>
      <c r="S53" s="82" t="e">
        <f t="shared" si="7"/>
        <v>#VALUE!</v>
      </c>
      <c r="T53" s="83"/>
      <c r="U53" s="83"/>
      <c r="V53" s="83"/>
      <c r="W53" s="113">
        <f t="shared" si="8"/>
        <v>0</v>
      </c>
      <c r="AA53" s="75"/>
      <c r="AB53" s="44"/>
    </row>
    <row r="54" spans="1:28" ht="14.4">
      <c r="A54" s="15">
        <f t="shared" si="4"/>
        <v>41</v>
      </c>
      <c r="B54" s="15"/>
      <c r="C54" s="16"/>
      <c r="D54" s="75"/>
      <c r="E54" s="16"/>
      <c r="F54" s="17"/>
      <c r="G54" s="75"/>
      <c r="H54" s="75"/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Blank</v>
      </c>
      <c r="J54" s="37"/>
      <c r="K54" s="37"/>
      <c r="L54" s="35"/>
      <c r="M54" s="78" t="e">
        <f t="shared" si="5"/>
        <v>#DIV/0!</v>
      </c>
      <c r="N54" s="79" t="e">
        <f t="shared" si="6"/>
        <v>#DIV/0!</v>
      </c>
      <c r="O54" s="80" t="str">
        <f t="shared" si="1"/>
        <v>BLANK</v>
      </c>
      <c r="P54" s="19"/>
      <c r="Q54" s="19"/>
      <c r="R54" s="81" t="str">
        <f t="shared" si="2"/>
        <v>BLANK</v>
      </c>
      <c r="S54" s="82" t="e">
        <f t="shared" si="7"/>
        <v>#VALUE!</v>
      </c>
      <c r="T54" s="83"/>
      <c r="U54" s="83"/>
      <c r="V54" s="83"/>
      <c r="W54" s="113">
        <f t="shared" si="8"/>
        <v>0</v>
      </c>
      <c r="AA54" s="75"/>
      <c r="AB54" s="44"/>
    </row>
    <row r="55" spans="1:28" ht="14.4">
      <c r="A55" s="15">
        <f t="shared" si="4"/>
        <v>42</v>
      </c>
      <c r="B55" s="15"/>
      <c r="C55" s="16"/>
      <c r="D55" s="75"/>
      <c r="E55" s="16"/>
      <c r="F55" s="17"/>
      <c r="G55" s="75"/>
      <c r="H55" s="75"/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Blank</v>
      </c>
      <c r="J55" s="37"/>
      <c r="K55" s="37"/>
      <c r="L55" s="35"/>
      <c r="M55" s="78" t="e">
        <f t="shared" si="5"/>
        <v>#DIV/0!</v>
      </c>
      <c r="N55" s="79" t="e">
        <f t="shared" si="6"/>
        <v>#DIV/0!</v>
      </c>
      <c r="O55" s="80" t="str">
        <f t="shared" si="1"/>
        <v>BLANK</v>
      </c>
      <c r="P55" s="19"/>
      <c r="Q55" s="19"/>
      <c r="R55" s="81" t="str">
        <f t="shared" si="2"/>
        <v>BLANK</v>
      </c>
      <c r="S55" s="82" t="e">
        <f t="shared" si="7"/>
        <v>#VALUE!</v>
      </c>
      <c r="T55" s="83"/>
      <c r="U55" s="83"/>
      <c r="V55" s="83"/>
      <c r="W55" s="113">
        <f t="shared" si="8"/>
        <v>0</v>
      </c>
      <c r="AA55" s="75"/>
      <c r="AB55" s="44"/>
    </row>
    <row r="56" spans="1:28" ht="14.4">
      <c r="A56" s="15">
        <f t="shared" si="4"/>
        <v>43</v>
      </c>
      <c r="B56" s="15"/>
      <c r="C56" s="16"/>
      <c r="D56" s="75"/>
      <c r="E56" s="16"/>
      <c r="F56" s="17"/>
      <c r="G56" s="75"/>
      <c r="H56" s="75"/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Blank</v>
      </c>
      <c r="J56" s="37"/>
      <c r="K56" s="37"/>
      <c r="L56" s="35"/>
      <c r="M56" s="78" t="e">
        <f t="shared" si="5"/>
        <v>#DIV/0!</v>
      </c>
      <c r="N56" s="79" t="e">
        <f t="shared" si="6"/>
        <v>#DIV/0!</v>
      </c>
      <c r="O56" s="80" t="str">
        <f t="shared" si="1"/>
        <v>BLANK</v>
      </c>
      <c r="P56" s="19"/>
      <c r="Q56" s="19"/>
      <c r="R56" s="81" t="str">
        <f t="shared" si="2"/>
        <v>BLANK</v>
      </c>
      <c r="S56" s="82" t="e">
        <f t="shared" si="7"/>
        <v>#VALUE!</v>
      </c>
      <c r="T56" s="83"/>
      <c r="U56" s="83"/>
      <c r="V56" s="83"/>
      <c r="W56" s="113">
        <f t="shared" si="8"/>
        <v>0</v>
      </c>
      <c r="AA56" s="75"/>
      <c r="AB56" s="44"/>
    </row>
    <row r="57" spans="1:28" ht="14.4">
      <c r="A57" s="15">
        <f t="shared" si="4"/>
        <v>44</v>
      </c>
      <c r="B57" s="15"/>
      <c r="C57" s="16"/>
      <c r="D57" s="75"/>
      <c r="E57" s="16"/>
      <c r="F57" s="17"/>
      <c r="G57" s="75"/>
      <c r="H57" s="75"/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Blank</v>
      </c>
      <c r="J57" s="37"/>
      <c r="K57" s="37"/>
      <c r="L57" s="35"/>
      <c r="M57" s="78" t="e">
        <f t="shared" si="5"/>
        <v>#DIV/0!</v>
      </c>
      <c r="N57" s="79" t="e">
        <f t="shared" si="6"/>
        <v>#DIV/0!</v>
      </c>
      <c r="O57" s="80" t="str">
        <f t="shared" si="1"/>
        <v>BLANK</v>
      </c>
      <c r="P57" s="19"/>
      <c r="Q57" s="19"/>
      <c r="R57" s="81" t="str">
        <f t="shared" si="2"/>
        <v>BLANK</v>
      </c>
      <c r="S57" s="82" t="e">
        <f t="shared" si="7"/>
        <v>#VALUE!</v>
      </c>
      <c r="T57" s="83"/>
      <c r="U57" s="83"/>
      <c r="V57" s="83"/>
      <c r="W57" s="113">
        <f t="shared" si="8"/>
        <v>0</v>
      </c>
      <c r="AA57" s="75"/>
      <c r="AB57" s="44"/>
    </row>
    <row r="58" spans="1:28" ht="14.4">
      <c r="A58" s="15">
        <f t="shared" si="4"/>
        <v>45</v>
      </c>
      <c r="B58" s="15"/>
      <c r="C58" s="16"/>
      <c r="D58" s="75"/>
      <c r="E58" s="16"/>
      <c r="F58" s="17"/>
      <c r="G58" s="75"/>
      <c r="H58" s="75"/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Blank</v>
      </c>
      <c r="J58" s="37"/>
      <c r="K58" s="37"/>
      <c r="L58" s="35"/>
      <c r="M58" s="78" t="e">
        <f t="shared" si="5"/>
        <v>#DIV/0!</v>
      </c>
      <c r="N58" s="79" t="e">
        <f t="shared" si="6"/>
        <v>#DIV/0!</v>
      </c>
      <c r="O58" s="80" t="str">
        <f t="shared" si="1"/>
        <v>BLANK</v>
      </c>
      <c r="P58" s="19"/>
      <c r="Q58" s="19"/>
      <c r="R58" s="81" t="str">
        <f t="shared" si="2"/>
        <v>BLANK</v>
      </c>
      <c r="S58" s="82" t="e">
        <f t="shared" si="7"/>
        <v>#VALUE!</v>
      </c>
      <c r="T58" s="83"/>
      <c r="U58" s="83"/>
      <c r="V58" s="83"/>
      <c r="W58" s="113">
        <f t="shared" si="8"/>
        <v>0</v>
      </c>
      <c r="AA58" s="75"/>
      <c r="AB58" s="44"/>
    </row>
    <row r="59" spans="1:28" ht="14.4">
      <c r="A59" s="15">
        <f t="shared" si="4"/>
        <v>46</v>
      </c>
      <c r="B59" s="15"/>
      <c r="C59" s="16"/>
      <c r="D59" s="75"/>
      <c r="E59" s="16"/>
      <c r="F59" s="17"/>
      <c r="G59" s="75"/>
      <c r="H59" s="75"/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Blank</v>
      </c>
      <c r="J59" s="37"/>
      <c r="K59" s="37"/>
      <c r="L59" s="35"/>
      <c r="M59" s="78" t="e">
        <f t="shared" si="5"/>
        <v>#DIV/0!</v>
      </c>
      <c r="N59" s="79" t="e">
        <f t="shared" si="6"/>
        <v>#DIV/0!</v>
      </c>
      <c r="O59" s="80" t="str">
        <f t="shared" si="1"/>
        <v>BLANK</v>
      </c>
      <c r="P59" s="19"/>
      <c r="Q59" s="19"/>
      <c r="R59" s="81" t="str">
        <f t="shared" si="2"/>
        <v>BLANK</v>
      </c>
      <c r="S59" s="82" t="e">
        <f t="shared" si="7"/>
        <v>#VALUE!</v>
      </c>
      <c r="T59" s="83"/>
      <c r="U59" s="83"/>
      <c r="V59" s="83"/>
      <c r="W59" s="113">
        <f t="shared" si="8"/>
        <v>0</v>
      </c>
      <c r="AA59" s="75"/>
      <c r="AB59" s="44"/>
    </row>
    <row r="60" spans="1:28" ht="14.4">
      <c r="A60" s="15">
        <f t="shared" si="4"/>
        <v>47</v>
      </c>
      <c r="B60" s="15"/>
      <c r="C60" s="16"/>
      <c r="D60" s="75"/>
      <c r="E60" s="16"/>
      <c r="F60" s="17"/>
      <c r="G60" s="75"/>
      <c r="H60" s="75"/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Blank</v>
      </c>
      <c r="J60" s="37"/>
      <c r="K60" s="37"/>
      <c r="L60" s="35"/>
      <c r="M60" s="78" t="e">
        <f t="shared" si="5"/>
        <v>#DIV/0!</v>
      </c>
      <c r="N60" s="79" t="e">
        <f t="shared" si="6"/>
        <v>#DIV/0!</v>
      </c>
      <c r="O60" s="80" t="str">
        <f t="shared" si="1"/>
        <v>BLANK</v>
      </c>
      <c r="P60" s="19"/>
      <c r="Q60" s="19"/>
      <c r="R60" s="81" t="str">
        <f t="shared" si="2"/>
        <v>BLANK</v>
      </c>
      <c r="S60" s="82" t="e">
        <f t="shared" si="7"/>
        <v>#VALUE!</v>
      </c>
      <c r="T60" s="83"/>
      <c r="U60" s="83"/>
      <c r="V60" s="83"/>
      <c r="W60" s="113">
        <f t="shared" si="8"/>
        <v>0</v>
      </c>
      <c r="AA60" s="75"/>
      <c r="AB60" s="44"/>
    </row>
    <row r="61" spans="1:28" ht="14.4">
      <c r="A61" s="15">
        <f t="shared" si="4"/>
        <v>48</v>
      </c>
      <c r="B61" s="15"/>
      <c r="C61" s="16"/>
      <c r="D61" s="75"/>
      <c r="E61" s="16"/>
      <c r="F61" s="17"/>
      <c r="G61" s="75"/>
      <c r="H61" s="75"/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Blank</v>
      </c>
      <c r="J61" s="37"/>
      <c r="K61" s="37"/>
      <c r="L61" s="35"/>
      <c r="M61" s="78" t="e">
        <f t="shared" si="5"/>
        <v>#DIV/0!</v>
      </c>
      <c r="N61" s="79" t="e">
        <f t="shared" si="6"/>
        <v>#DIV/0!</v>
      </c>
      <c r="O61" s="80" t="str">
        <f t="shared" si="1"/>
        <v>BLANK</v>
      </c>
      <c r="P61" s="19"/>
      <c r="Q61" s="19"/>
      <c r="R61" s="81" t="str">
        <f t="shared" si="2"/>
        <v>BLANK</v>
      </c>
      <c r="S61" s="82" t="e">
        <f t="shared" si="7"/>
        <v>#VALUE!</v>
      </c>
      <c r="T61" s="83"/>
      <c r="U61" s="83"/>
      <c r="V61" s="83"/>
      <c r="W61" s="113">
        <f t="shared" si="8"/>
        <v>0</v>
      </c>
      <c r="AA61" s="75"/>
      <c r="AB61" s="44"/>
    </row>
    <row r="62" spans="1:28" ht="14.4">
      <c r="A62" s="15">
        <f t="shared" si="4"/>
        <v>49</v>
      </c>
      <c r="B62" s="15"/>
      <c r="C62" s="16"/>
      <c r="D62" s="75"/>
      <c r="E62" s="16"/>
      <c r="F62" s="17"/>
      <c r="G62" s="75"/>
      <c r="H62" s="75"/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Blank</v>
      </c>
      <c r="J62" s="37"/>
      <c r="K62" s="37"/>
      <c r="L62" s="35"/>
      <c r="M62" s="78" t="e">
        <f t="shared" si="5"/>
        <v>#DIV/0!</v>
      </c>
      <c r="N62" s="79" t="e">
        <f t="shared" si="6"/>
        <v>#DIV/0!</v>
      </c>
      <c r="O62" s="80" t="str">
        <f t="shared" si="1"/>
        <v>BLANK</v>
      </c>
      <c r="P62" s="19"/>
      <c r="Q62" s="19"/>
      <c r="R62" s="81" t="str">
        <f t="shared" si="2"/>
        <v>BLANK</v>
      </c>
      <c r="S62" s="82" t="e">
        <f t="shared" si="7"/>
        <v>#VALUE!</v>
      </c>
      <c r="T62" s="83"/>
      <c r="U62" s="83"/>
      <c r="V62" s="83"/>
      <c r="W62" s="113">
        <f t="shared" si="8"/>
        <v>0</v>
      </c>
      <c r="AA62" s="75"/>
      <c r="AB62" s="44"/>
    </row>
    <row r="63" spans="1:28" ht="14.4">
      <c r="A63" s="15">
        <f t="shared" si="4"/>
        <v>50</v>
      </c>
      <c r="B63" s="15"/>
      <c r="C63" s="16"/>
      <c r="D63" s="75"/>
      <c r="E63" s="16"/>
      <c r="F63" s="17"/>
      <c r="G63" s="75"/>
      <c r="H63" s="75"/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Blank</v>
      </c>
      <c r="J63" s="37"/>
      <c r="K63" s="37"/>
      <c r="L63" s="35"/>
      <c r="M63" s="78" t="e">
        <f t="shared" si="5"/>
        <v>#DIV/0!</v>
      </c>
      <c r="N63" s="79" t="e">
        <f t="shared" si="6"/>
        <v>#DIV/0!</v>
      </c>
      <c r="O63" s="80" t="str">
        <f t="shared" si="1"/>
        <v>BLANK</v>
      </c>
      <c r="P63" s="19"/>
      <c r="Q63" s="19"/>
      <c r="R63" s="81" t="str">
        <f t="shared" si="2"/>
        <v>BLANK</v>
      </c>
      <c r="S63" s="82" t="e">
        <f t="shared" si="7"/>
        <v>#VALUE!</v>
      </c>
      <c r="T63" s="83"/>
      <c r="U63" s="83"/>
      <c r="V63" s="83"/>
      <c r="W63" s="113">
        <f t="shared" si="8"/>
        <v>0</v>
      </c>
      <c r="AA63" s="75"/>
      <c r="AB63" s="44"/>
    </row>
    <row r="64" spans="1:28" ht="14.4">
      <c r="A64" s="15">
        <f t="shared" si="4"/>
        <v>51</v>
      </c>
      <c r="B64" s="15"/>
      <c r="C64" s="16"/>
      <c r="D64" s="75"/>
      <c r="E64" s="16"/>
      <c r="F64" s="17"/>
      <c r="G64" s="75"/>
      <c r="H64" s="75"/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7"/>
      <c r="K64" s="37"/>
      <c r="L64" s="35"/>
      <c r="M64" s="78" t="e">
        <f t="shared" si="5"/>
        <v>#DIV/0!</v>
      </c>
      <c r="N64" s="79" t="e">
        <f t="shared" si="6"/>
        <v>#DIV/0!</v>
      </c>
      <c r="O64" s="80" t="str">
        <f t="shared" si="1"/>
        <v>BLANK</v>
      </c>
      <c r="P64" s="19"/>
      <c r="Q64" s="19"/>
      <c r="R64" s="81" t="str">
        <f t="shared" si="2"/>
        <v>BLANK</v>
      </c>
      <c r="S64" s="82" t="e">
        <f t="shared" si="7"/>
        <v>#VALUE!</v>
      </c>
      <c r="T64" s="83"/>
      <c r="U64" s="83"/>
      <c r="V64" s="83"/>
      <c r="W64" s="113">
        <f t="shared" si="8"/>
        <v>0</v>
      </c>
      <c r="AA64" s="75"/>
      <c r="AB64" s="44"/>
    </row>
    <row r="65" spans="1:28" ht="14.4">
      <c r="A65" s="15">
        <f t="shared" si="4"/>
        <v>52</v>
      </c>
      <c r="B65" s="15"/>
      <c r="C65" s="16"/>
      <c r="D65" s="75"/>
      <c r="E65" s="16"/>
      <c r="F65" s="17"/>
      <c r="G65" s="75"/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7"/>
      <c r="K65" s="37"/>
      <c r="L65" s="35"/>
      <c r="M65" s="78" t="e">
        <f t="shared" si="5"/>
        <v>#DIV/0!</v>
      </c>
      <c r="N65" s="79" t="e">
        <f t="shared" si="6"/>
        <v>#DIV/0!</v>
      </c>
      <c r="O65" s="80" t="str">
        <f t="shared" si="1"/>
        <v>BLANK</v>
      </c>
      <c r="P65" s="19"/>
      <c r="Q65" s="19"/>
      <c r="R65" s="81" t="str">
        <f t="shared" si="2"/>
        <v>BLANK</v>
      </c>
      <c r="S65" s="82" t="e">
        <f t="shared" si="7"/>
        <v>#VALUE!</v>
      </c>
      <c r="T65" s="83"/>
      <c r="U65" s="83"/>
      <c r="V65" s="83"/>
      <c r="W65" s="113">
        <f t="shared" si="8"/>
        <v>0</v>
      </c>
      <c r="AA65" s="75"/>
      <c r="AB65" s="44"/>
    </row>
    <row r="66" spans="1:28" ht="14.4">
      <c r="A66" s="15">
        <f t="shared" si="4"/>
        <v>53</v>
      </c>
      <c r="B66" s="15"/>
      <c r="C66" s="16"/>
      <c r="D66" s="75"/>
      <c r="E66" s="16"/>
      <c r="F66" s="17"/>
      <c r="G66" s="75"/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7"/>
      <c r="K66" s="37"/>
      <c r="L66" s="35"/>
      <c r="M66" s="78" t="e">
        <f t="shared" si="5"/>
        <v>#DIV/0!</v>
      </c>
      <c r="N66" s="79" t="e">
        <f t="shared" si="6"/>
        <v>#DIV/0!</v>
      </c>
      <c r="O66" s="80" t="str">
        <f t="shared" si="1"/>
        <v>BLANK</v>
      </c>
      <c r="P66" s="19"/>
      <c r="Q66" s="19"/>
      <c r="R66" s="81" t="str">
        <f t="shared" si="2"/>
        <v>BLANK</v>
      </c>
      <c r="S66" s="82" t="e">
        <f t="shared" si="7"/>
        <v>#VALUE!</v>
      </c>
      <c r="T66" s="83"/>
      <c r="U66" s="83"/>
      <c r="V66" s="83"/>
      <c r="W66" s="113">
        <f t="shared" si="8"/>
        <v>0</v>
      </c>
      <c r="AA66" s="75"/>
      <c r="AB66" s="44"/>
    </row>
    <row r="67" spans="1:28" ht="14.4">
      <c r="A67" s="15">
        <f t="shared" si="4"/>
        <v>54</v>
      </c>
      <c r="B67" s="15"/>
      <c r="C67" s="16"/>
      <c r="D67" s="75"/>
      <c r="E67" s="16"/>
      <c r="F67" s="17"/>
      <c r="G67" s="75"/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7"/>
      <c r="K67" s="37"/>
      <c r="L67" s="35"/>
      <c r="M67" s="78" t="e">
        <f t="shared" si="5"/>
        <v>#DIV/0!</v>
      </c>
      <c r="N67" s="79" t="e">
        <f t="shared" si="6"/>
        <v>#DIV/0!</v>
      </c>
      <c r="O67" s="80" t="str">
        <f t="shared" si="1"/>
        <v>BLANK</v>
      </c>
      <c r="P67" s="19"/>
      <c r="Q67" s="19"/>
      <c r="R67" s="81" t="str">
        <f t="shared" si="2"/>
        <v>BLANK</v>
      </c>
      <c r="S67" s="82" t="e">
        <f t="shared" si="7"/>
        <v>#VALUE!</v>
      </c>
      <c r="T67" s="83"/>
      <c r="U67" s="83"/>
      <c r="V67" s="83"/>
      <c r="W67" s="113">
        <f t="shared" si="8"/>
        <v>0</v>
      </c>
      <c r="AA67" s="75"/>
      <c r="AB67" s="44"/>
    </row>
    <row r="68" spans="1:28" ht="14.4">
      <c r="A68" s="15">
        <f t="shared" si="4"/>
        <v>55</v>
      </c>
      <c r="B68" s="15"/>
      <c r="C68" s="16"/>
      <c r="D68" s="75"/>
      <c r="E68" s="16"/>
      <c r="F68" s="17"/>
      <c r="G68" s="75"/>
      <c r="H68" s="75"/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7"/>
      <c r="K68" s="37"/>
      <c r="L68" s="35"/>
      <c r="M68" s="78" t="e">
        <f t="shared" si="5"/>
        <v>#DIV/0!</v>
      </c>
      <c r="N68" s="79" t="e">
        <f t="shared" si="6"/>
        <v>#DIV/0!</v>
      </c>
      <c r="O68" s="80" t="str">
        <f t="shared" si="1"/>
        <v>BLANK</v>
      </c>
      <c r="P68" s="19"/>
      <c r="Q68" s="19"/>
      <c r="R68" s="81" t="str">
        <f t="shared" si="2"/>
        <v>BLANK</v>
      </c>
      <c r="S68" s="82" t="e">
        <f t="shared" si="7"/>
        <v>#VALUE!</v>
      </c>
      <c r="T68" s="83"/>
      <c r="U68" s="83"/>
      <c r="V68" s="83"/>
      <c r="W68" s="113">
        <f t="shared" si="8"/>
        <v>0</v>
      </c>
      <c r="AA68" s="75"/>
      <c r="AB68" s="44"/>
    </row>
    <row r="69" spans="1:28" ht="14.4">
      <c r="A69" s="15">
        <f t="shared" si="4"/>
        <v>56</v>
      </c>
      <c r="B69" s="15"/>
      <c r="C69" s="16"/>
      <c r="D69" s="75"/>
      <c r="E69" s="16"/>
      <c r="F69" s="17"/>
      <c r="G69" s="75"/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7"/>
      <c r="K69" s="37"/>
      <c r="L69" s="35"/>
      <c r="M69" s="78" t="e">
        <f t="shared" si="5"/>
        <v>#DIV/0!</v>
      </c>
      <c r="N69" s="79" t="e">
        <f t="shared" si="6"/>
        <v>#DIV/0!</v>
      </c>
      <c r="O69" s="80" t="str">
        <f t="shared" si="1"/>
        <v>BLANK</v>
      </c>
      <c r="P69" s="19"/>
      <c r="Q69" s="19"/>
      <c r="R69" s="81" t="str">
        <f t="shared" si="2"/>
        <v>BLANK</v>
      </c>
      <c r="S69" s="82" t="e">
        <f t="shared" si="7"/>
        <v>#VALUE!</v>
      </c>
      <c r="T69" s="83"/>
      <c r="U69" s="83"/>
      <c r="V69" s="83"/>
      <c r="W69" s="113">
        <f t="shared" si="8"/>
        <v>0</v>
      </c>
      <c r="AA69" s="75"/>
      <c r="AB69" s="44"/>
    </row>
    <row r="70" spans="1:28" ht="14.4">
      <c r="A70" s="15">
        <f t="shared" si="4"/>
        <v>57</v>
      </c>
      <c r="B70" s="15"/>
      <c r="C70" s="16"/>
      <c r="D70" s="75"/>
      <c r="E70" s="16"/>
      <c r="F70" s="17"/>
      <c r="G70" s="75"/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7"/>
      <c r="K70" s="37"/>
      <c r="L70" s="35"/>
      <c r="M70" s="78" t="e">
        <f t="shared" si="5"/>
        <v>#DIV/0!</v>
      </c>
      <c r="N70" s="79" t="e">
        <f t="shared" si="6"/>
        <v>#DIV/0!</v>
      </c>
      <c r="O70" s="80" t="str">
        <f t="shared" si="1"/>
        <v>BLANK</v>
      </c>
      <c r="P70" s="19"/>
      <c r="Q70" s="19"/>
      <c r="R70" s="81" t="str">
        <f t="shared" si="2"/>
        <v>BLANK</v>
      </c>
      <c r="S70" s="82" t="e">
        <f t="shared" si="7"/>
        <v>#VALUE!</v>
      </c>
      <c r="T70" s="83"/>
      <c r="U70" s="83"/>
      <c r="V70" s="83"/>
      <c r="W70" s="113">
        <f t="shared" si="8"/>
        <v>0</v>
      </c>
      <c r="AA70" s="75"/>
      <c r="AB70" s="44"/>
    </row>
    <row r="71" spans="1:28" ht="14.4">
      <c r="A71" s="15">
        <f t="shared" si="4"/>
        <v>58</v>
      </c>
      <c r="B71" s="15"/>
      <c r="C71" s="16"/>
      <c r="D71" s="75"/>
      <c r="E71" s="16"/>
      <c r="F71" s="17"/>
      <c r="G71" s="75"/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7"/>
      <c r="K71" s="37"/>
      <c r="L71" s="35"/>
      <c r="M71" s="78" t="e">
        <f t="shared" si="5"/>
        <v>#DIV/0!</v>
      </c>
      <c r="N71" s="79" t="e">
        <f t="shared" si="6"/>
        <v>#DIV/0!</v>
      </c>
      <c r="O71" s="80" t="str">
        <f t="shared" si="1"/>
        <v>BLANK</v>
      </c>
      <c r="P71" s="19"/>
      <c r="Q71" s="19"/>
      <c r="R71" s="81" t="str">
        <f t="shared" si="2"/>
        <v>BLANK</v>
      </c>
      <c r="S71" s="82" t="e">
        <f t="shared" si="7"/>
        <v>#VALUE!</v>
      </c>
      <c r="T71" s="83"/>
      <c r="U71" s="83"/>
      <c r="V71" s="83"/>
      <c r="W71" s="113">
        <f t="shared" si="8"/>
        <v>0</v>
      </c>
      <c r="AA71" s="75"/>
      <c r="AB71" s="44"/>
    </row>
    <row r="72" spans="1:28" ht="14.4">
      <c r="A72" s="15">
        <f t="shared" si="4"/>
        <v>59</v>
      </c>
      <c r="B72" s="15"/>
      <c r="C72" s="16"/>
      <c r="D72" s="75"/>
      <c r="E72" s="16"/>
      <c r="F72" s="17"/>
      <c r="G72" s="75"/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7"/>
      <c r="K72" s="37"/>
      <c r="L72" s="35"/>
      <c r="M72" s="78" t="e">
        <f t="shared" si="5"/>
        <v>#DIV/0!</v>
      </c>
      <c r="N72" s="79" t="e">
        <f t="shared" si="6"/>
        <v>#DIV/0!</v>
      </c>
      <c r="O72" s="80" t="str">
        <f t="shared" si="1"/>
        <v>BLANK</v>
      </c>
      <c r="P72" s="19"/>
      <c r="Q72" s="19"/>
      <c r="R72" s="81" t="str">
        <f t="shared" si="2"/>
        <v>BLANK</v>
      </c>
      <c r="S72" s="82" t="e">
        <f t="shared" si="7"/>
        <v>#VALUE!</v>
      </c>
      <c r="T72" s="83"/>
      <c r="U72" s="83"/>
      <c r="V72" s="83"/>
      <c r="W72" s="113">
        <f t="shared" si="8"/>
        <v>0</v>
      </c>
      <c r="AA72" s="75"/>
      <c r="AB72" s="44"/>
    </row>
    <row r="73" spans="1:28" ht="14.4">
      <c r="A73" s="15">
        <f t="shared" si="4"/>
        <v>60</v>
      </c>
      <c r="B73" s="15"/>
      <c r="C73" s="16"/>
      <c r="D73" s="75"/>
      <c r="E73" s="16"/>
      <c r="F73" s="17"/>
      <c r="G73" s="75"/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7"/>
      <c r="K73" s="37"/>
      <c r="L73" s="35"/>
      <c r="M73" s="78" t="e">
        <f t="shared" si="5"/>
        <v>#DIV/0!</v>
      </c>
      <c r="N73" s="79" t="e">
        <f t="shared" si="6"/>
        <v>#DIV/0!</v>
      </c>
      <c r="O73" s="80" t="str">
        <f t="shared" si="1"/>
        <v>BLANK</v>
      </c>
      <c r="P73" s="19"/>
      <c r="Q73" s="19"/>
      <c r="R73" s="81" t="str">
        <f t="shared" si="2"/>
        <v>BLANK</v>
      </c>
      <c r="S73" s="82" t="e">
        <f t="shared" si="7"/>
        <v>#VALUE!</v>
      </c>
      <c r="T73" s="83"/>
      <c r="U73" s="83"/>
      <c r="V73" s="83"/>
      <c r="W73" s="113">
        <f t="shared" si="8"/>
        <v>0</v>
      </c>
      <c r="AA73" s="75"/>
      <c r="AB73" s="44"/>
    </row>
    <row r="74" spans="1:28" ht="14.4">
      <c r="A74" s="15">
        <f t="shared" si="4"/>
        <v>61</v>
      </c>
      <c r="B74" s="15"/>
      <c r="C74" s="16"/>
      <c r="D74" s="75"/>
      <c r="E74" s="16"/>
      <c r="F74" s="17"/>
      <c r="G74" s="75"/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7"/>
      <c r="K74" s="37"/>
      <c r="L74" s="35"/>
      <c r="M74" s="78" t="e">
        <f t="shared" si="5"/>
        <v>#DIV/0!</v>
      </c>
      <c r="N74" s="79" t="e">
        <f t="shared" si="6"/>
        <v>#DIV/0!</v>
      </c>
      <c r="O74" s="80" t="str">
        <f t="shared" si="1"/>
        <v>BLANK</v>
      </c>
      <c r="P74" s="19"/>
      <c r="Q74" s="19"/>
      <c r="R74" s="81" t="str">
        <f t="shared" si="2"/>
        <v>BLANK</v>
      </c>
      <c r="S74" s="82" t="e">
        <f t="shared" si="7"/>
        <v>#VALUE!</v>
      </c>
      <c r="T74" s="83"/>
      <c r="U74" s="83"/>
      <c r="V74" s="83"/>
      <c r="W74" s="113">
        <f t="shared" si="8"/>
        <v>0</v>
      </c>
      <c r="AA74" s="75"/>
      <c r="AB74" s="44"/>
    </row>
    <row r="75" spans="1:28" ht="14.4">
      <c r="A75" s="15">
        <f t="shared" si="4"/>
        <v>62</v>
      </c>
      <c r="B75" s="15"/>
      <c r="C75" s="16"/>
      <c r="D75" s="75"/>
      <c r="E75" s="16"/>
      <c r="F75" s="17"/>
      <c r="G75" s="75"/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7"/>
      <c r="K75" s="37"/>
      <c r="L75" s="35"/>
      <c r="M75" s="78" t="e">
        <f t="shared" si="5"/>
        <v>#DIV/0!</v>
      </c>
      <c r="N75" s="79" t="e">
        <f t="shared" si="6"/>
        <v>#DIV/0!</v>
      </c>
      <c r="O75" s="80" t="str">
        <f t="shared" si="1"/>
        <v>BLANK</v>
      </c>
      <c r="P75" s="19"/>
      <c r="Q75" s="19"/>
      <c r="R75" s="81" t="str">
        <f t="shared" si="2"/>
        <v>BLANK</v>
      </c>
      <c r="S75" s="82" t="e">
        <f t="shared" si="7"/>
        <v>#VALUE!</v>
      </c>
      <c r="T75" s="83"/>
      <c r="U75" s="83"/>
      <c r="V75" s="83"/>
      <c r="W75" s="113">
        <f t="shared" si="8"/>
        <v>0</v>
      </c>
      <c r="AA75" s="75"/>
      <c r="AB75" s="44"/>
    </row>
    <row r="76" spans="1:28" ht="14.4">
      <c r="A76" s="15">
        <f t="shared" si="4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5"/>
        <v>#DIV/0!</v>
      </c>
      <c r="N76" s="79" t="e">
        <f t="shared" si="6"/>
        <v>#DIV/0!</v>
      </c>
      <c r="O76" s="80" t="str">
        <f t="shared" si="1"/>
        <v>BLANK</v>
      </c>
      <c r="P76" s="19"/>
      <c r="Q76" s="19"/>
      <c r="R76" s="81" t="str">
        <f t="shared" si="2"/>
        <v>BLANK</v>
      </c>
      <c r="S76" s="82" t="e">
        <f t="shared" si="7"/>
        <v>#VALUE!</v>
      </c>
      <c r="T76" s="83"/>
      <c r="U76" s="83"/>
      <c r="V76" s="83"/>
      <c r="W76" s="113">
        <f t="shared" si="8"/>
        <v>0</v>
      </c>
      <c r="AA76" s="75"/>
      <c r="AB76" s="44"/>
    </row>
    <row r="77" spans="1:28" ht="14.4">
      <c r="A77" s="15">
        <f t="shared" si="4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5"/>
        <v>#DIV/0!</v>
      </c>
      <c r="N77" s="79" t="e">
        <f t="shared" si="6"/>
        <v>#DIV/0!</v>
      </c>
      <c r="O77" s="80" t="str">
        <f t="shared" ref="O77:O140" si="9">IF(K77=0,"BLANK",(J77-K77))</f>
        <v>BLANK</v>
      </c>
      <c r="P77" s="19"/>
      <c r="Q77" s="19"/>
      <c r="R77" s="81" t="str">
        <f t="shared" ref="R77:R140" si="10">IF(K77=0,"BLANK",SUM(P77:Q77))</f>
        <v>BLANK</v>
      </c>
      <c r="S77" s="82" t="e">
        <f t="shared" si="7"/>
        <v>#VALUE!</v>
      </c>
      <c r="T77" s="83"/>
      <c r="U77" s="83"/>
      <c r="V77" s="83"/>
      <c r="W77" s="113">
        <f t="shared" ref="W77:W108" si="11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4.4">
      <c r="A78" s="15">
        <f t="shared" si="4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5"/>
        <v>#DIV/0!</v>
      </c>
      <c r="N78" s="79" t="e">
        <f t="shared" si="6"/>
        <v>#DIV/0!</v>
      </c>
      <c r="O78" s="80" t="str">
        <f t="shared" si="9"/>
        <v>BLANK</v>
      </c>
      <c r="P78" s="19"/>
      <c r="Q78" s="19"/>
      <c r="R78" s="81" t="str">
        <f t="shared" si="10"/>
        <v>BLANK</v>
      </c>
      <c r="S78" s="82" t="e">
        <f t="shared" si="7"/>
        <v>#VALUE!</v>
      </c>
      <c r="T78" s="83"/>
      <c r="U78" s="83"/>
      <c r="V78" s="83"/>
      <c r="W78" s="113">
        <f t="shared" si="11"/>
        <v>0</v>
      </c>
      <c r="AA78" s="75"/>
      <c r="AB78" s="44"/>
    </row>
    <row r="79" spans="1:28" ht="14.4">
      <c r="A79" s="15">
        <f t="shared" ref="A79:A142" si="12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3">J79/L79</f>
        <v>#DIV/0!</v>
      </c>
      <c r="N79" s="79" t="e">
        <f t="shared" ref="N79:N142" si="14">K79/M79</f>
        <v>#DIV/0!</v>
      </c>
      <c r="O79" s="80" t="str">
        <f t="shared" si="9"/>
        <v>BLANK</v>
      </c>
      <c r="P79" s="19"/>
      <c r="Q79" s="19"/>
      <c r="R79" s="81" t="str">
        <f t="shared" si="10"/>
        <v>BLANK</v>
      </c>
      <c r="S79" s="82" t="e">
        <f t="shared" ref="S79:S142" si="15">(R79/(K79-P79))*(360/F79)</f>
        <v>#VALUE!</v>
      </c>
      <c r="T79" s="83"/>
      <c r="U79" s="83"/>
      <c r="V79" s="83"/>
      <c r="W79" s="113">
        <f t="shared" si="11"/>
        <v>0</v>
      </c>
      <c r="AA79" s="75"/>
      <c r="AB79" s="44"/>
    </row>
    <row r="80" spans="1:28" ht="14.4">
      <c r="A80" s="15">
        <f t="shared" si="12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3"/>
        <v>#DIV/0!</v>
      </c>
      <c r="N80" s="79" t="e">
        <f t="shared" si="14"/>
        <v>#DIV/0!</v>
      </c>
      <c r="O80" s="80" t="str">
        <f t="shared" si="9"/>
        <v>BLANK</v>
      </c>
      <c r="P80" s="19"/>
      <c r="Q80" s="19"/>
      <c r="R80" s="81" t="str">
        <f t="shared" si="10"/>
        <v>BLANK</v>
      </c>
      <c r="S80" s="82" t="e">
        <f t="shared" si="15"/>
        <v>#VALUE!</v>
      </c>
      <c r="T80" s="83"/>
      <c r="U80" s="83"/>
      <c r="V80" s="83"/>
      <c r="W80" s="113">
        <f t="shared" si="11"/>
        <v>0</v>
      </c>
      <c r="AA80" s="75"/>
      <c r="AB80" s="44"/>
    </row>
    <row r="81" spans="1:28" ht="14.4">
      <c r="A81" s="15">
        <f t="shared" si="12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3"/>
        <v>#DIV/0!</v>
      </c>
      <c r="N81" s="79" t="e">
        <f t="shared" si="14"/>
        <v>#DIV/0!</v>
      </c>
      <c r="O81" s="80" t="str">
        <f t="shared" si="9"/>
        <v>BLANK</v>
      </c>
      <c r="P81" s="19"/>
      <c r="Q81" s="19"/>
      <c r="R81" s="81" t="str">
        <f t="shared" si="10"/>
        <v>BLANK</v>
      </c>
      <c r="S81" s="82" t="e">
        <f t="shared" si="15"/>
        <v>#VALUE!</v>
      </c>
      <c r="T81" s="83"/>
      <c r="U81" s="83"/>
      <c r="V81" s="83"/>
      <c r="W81" s="113">
        <f t="shared" si="11"/>
        <v>0</v>
      </c>
      <c r="AA81" s="75"/>
      <c r="AB81" s="44"/>
    </row>
    <row r="82" spans="1:28" ht="14.4">
      <c r="A82" s="15">
        <f t="shared" si="12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3"/>
        <v>#DIV/0!</v>
      </c>
      <c r="N82" s="79" t="e">
        <f t="shared" si="14"/>
        <v>#DIV/0!</v>
      </c>
      <c r="O82" s="80" t="str">
        <f t="shared" si="9"/>
        <v>BLANK</v>
      </c>
      <c r="P82" s="19"/>
      <c r="Q82" s="19"/>
      <c r="R82" s="81" t="str">
        <f t="shared" si="10"/>
        <v>BLANK</v>
      </c>
      <c r="S82" s="82" t="e">
        <f t="shared" si="15"/>
        <v>#VALUE!</v>
      </c>
      <c r="T82" s="83"/>
      <c r="U82" s="83"/>
      <c r="V82" s="83"/>
      <c r="W82" s="113">
        <f t="shared" si="11"/>
        <v>0</v>
      </c>
      <c r="AA82" s="75"/>
      <c r="AB82" s="44"/>
    </row>
    <row r="83" spans="1:28" ht="14.4">
      <c r="A83" s="15">
        <f t="shared" si="12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3"/>
        <v>#DIV/0!</v>
      </c>
      <c r="N83" s="79" t="e">
        <f t="shared" si="14"/>
        <v>#DIV/0!</v>
      </c>
      <c r="O83" s="80" t="str">
        <f t="shared" si="9"/>
        <v>BLANK</v>
      </c>
      <c r="P83" s="19"/>
      <c r="Q83" s="19"/>
      <c r="R83" s="81" t="str">
        <f t="shared" si="10"/>
        <v>BLANK</v>
      </c>
      <c r="S83" s="82" t="e">
        <f t="shared" si="15"/>
        <v>#VALUE!</v>
      </c>
      <c r="T83" s="83"/>
      <c r="U83" s="83"/>
      <c r="V83" s="83"/>
      <c r="W83" s="113">
        <f t="shared" si="11"/>
        <v>0</v>
      </c>
      <c r="AA83" s="75"/>
      <c r="AB83" s="44"/>
    </row>
    <row r="84" spans="1:28" ht="14.4">
      <c r="A84" s="15">
        <f t="shared" si="12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3"/>
        <v>#DIV/0!</v>
      </c>
      <c r="N84" s="79" t="e">
        <f t="shared" si="14"/>
        <v>#DIV/0!</v>
      </c>
      <c r="O84" s="80" t="str">
        <f t="shared" si="9"/>
        <v>BLANK</v>
      </c>
      <c r="P84" s="19"/>
      <c r="Q84" s="19"/>
      <c r="R84" s="81" t="str">
        <f t="shared" si="10"/>
        <v>BLANK</v>
      </c>
      <c r="S84" s="82" t="e">
        <f t="shared" si="15"/>
        <v>#VALUE!</v>
      </c>
      <c r="T84" s="83"/>
      <c r="U84" s="83"/>
      <c r="V84" s="83"/>
      <c r="W84" s="113">
        <f t="shared" si="11"/>
        <v>0</v>
      </c>
      <c r="AA84" s="75"/>
      <c r="AB84" s="44"/>
    </row>
    <row r="85" spans="1:28" ht="14.4">
      <c r="A85" s="15">
        <f t="shared" si="12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3"/>
        <v>#DIV/0!</v>
      </c>
      <c r="N85" s="79" t="e">
        <f t="shared" si="14"/>
        <v>#DIV/0!</v>
      </c>
      <c r="O85" s="80" t="str">
        <f t="shared" si="9"/>
        <v>BLANK</v>
      </c>
      <c r="P85" s="19"/>
      <c r="Q85" s="19"/>
      <c r="R85" s="81" t="str">
        <f t="shared" si="10"/>
        <v>BLANK</v>
      </c>
      <c r="S85" s="82" t="e">
        <f t="shared" si="15"/>
        <v>#VALUE!</v>
      </c>
      <c r="T85" s="83"/>
      <c r="U85" s="83"/>
      <c r="V85" s="83"/>
      <c r="W85" s="113">
        <f t="shared" si="11"/>
        <v>0</v>
      </c>
      <c r="AA85" s="75"/>
      <c r="AB85" s="44"/>
    </row>
    <row r="86" spans="1:28" ht="14.4">
      <c r="A86" s="15">
        <f t="shared" si="12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3"/>
        <v>#DIV/0!</v>
      </c>
      <c r="N86" s="79" t="e">
        <f t="shared" si="14"/>
        <v>#DIV/0!</v>
      </c>
      <c r="O86" s="80" t="str">
        <f t="shared" si="9"/>
        <v>BLANK</v>
      </c>
      <c r="P86" s="19"/>
      <c r="Q86" s="19"/>
      <c r="R86" s="81" t="str">
        <f t="shared" si="10"/>
        <v>BLANK</v>
      </c>
      <c r="S86" s="82" t="e">
        <f t="shared" si="15"/>
        <v>#VALUE!</v>
      </c>
      <c r="T86" s="83"/>
      <c r="U86" s="83"/>
      <c r="V86" s="83"/>
      <c r="W86" s="113">
        <f t="shared" si="11"/>
        <v>0</v>
      </c>
      <c r="AA86" s="75"/>
      <c r="AB86" s="44"/>
    </row>
    <row r="87" spans="1:28" ht="14.4">
      <c r="A87" s="15">
        <f t="shared" si="12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3"/>
        <v>#DIV/0!</v>
      </c>
      <c r="N87" s="79" t="e">
        <f t="shared" si="14"/>
        <v>#DIV/0!</v>
      </c>
      <c r="O87" s="80" t="str">
        <f t="shared" si="9"/>
        <v>BLANK</v>
      </c>
      <c r="P87" s="19"/>
      <c r="Q87" s="19"/>
      <c r="R87" s="81" t="str">
        <f t="shared" si="10"/>
        <v>BLANK</v>
      </c>
      <c r="S87" s="82" t="e">
        <f t="shared" si="15"/>
        <v>#VALUE!</v>
      </c>
      <c r="T87" s="83"/>
      <c r="U87" s="83"/>
      <c r="V87" s="83"/>
      <c r="W87" s="113">
        <f t="shared" si="11"/>
        <v>0</v>
      </c>
      <c r="AA87" s="75"/>
      <c r="AB87" s="44"/>
    </row>
    <row r="88" spans="1:28" ht="14.4">
      <c r="A88" s="15">
        <f t="shared" si="12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3"/>
        <v>#DIV/0!</v>
      </c>
      <c r="N88" s="79" t="e">
        <f t="shared" si="14"/>
        <v>#DIV/0!</v>
      </c>
      <c r="O88" s="80" t="str">
        <f t="shared" si="9"/>
        <v>BLANK</v>
      </c>
      <c r="P88" s="19"/>
      <c r="Q88" s="19"/>
      <c r="R88" s="81" t="str">
        <f t="shared" si="10"/>
        <v>BLANK</v>
      </c>
      <c r="S88" s="82" t="e">
        <f t="shared" si="15"/>
        <v>#VALUE!</v>
      </c>
      <c r="T88" s="83"/>
      <c r="U88" s="83"/>
      <c r="V88" s="83"/>
      <c r="W88" s="113">
        <f t="shared" si="11"/>
        <v>0</v>
      </c>
      <c r="AA88" s="75"/>
      <c r="AB88" s="44"/>
    </row>
    <row r="89" spans="1:28" ht="14.4">
      <c r="A89" s="15">
        <f t="shared" si="12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3"/>
        <v>#DIV/0!</v>
      </c>
      <c r="N89" s="79" t="e">
        <f t="shared" si="14"/>
        <v>#DIV/0!</v>
      </c>
      <c r="O89" s="80" t="str">
        <f t="shared" si="9"/>
        <v>BLANK</v>
      </c>
      <c r="P89" s="19"/>
      <c r="Q89" s="19"/>
      <c r="R89" s="81" t="str">
        <f t="shared" si="10"/>
        <v>BLANK</v>
      </c>
      <c r="S89" s="82" t="e">
        <f t="shared" si="15"/>
        <v>#VALUE!</v>
      </c>
      <c r="T89" s="83"/>
      <c r="U89" s="83"/>
      <c r="V89" s="83"/>
      <c r="W89" s="113">
        <f t="shared" si="11"/>
        <v>0</v>
      </c>
      <c r="AA89" s="75"/>
      <c r="AB89" s="44"/>
    </row>
    <row r="90" spans="1:28" ht="14.4">
      <c r="A90" s="15">
        <f t="shared" si="12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3"/>
        <v>#DIV/0!</v>
      </c>
      <c r="N90" s="79" t="e">
        <f t="shared" si="14"/>
        <v>#DIV/0!</v>
      </c>
      <c r="O90" s="80" t="str">
        <f t="shared" si="9"/>
        <v>BLANK</v>
      </c>
      <c r="P90" s="19"/>
      <c r="Q90" s="19"/>
      <c r="R90" s="81" t="str">
        <f t="shared" si="10"/>
        <v>BLANK</v>
      </c>
      <c r="S90" s="82" t="e">
        <f t="shared" si="15"/>
        <v>#VALUE!</v>
      </c>
      <c r="T90" s="83"/>
      <c r="U90" s="83"/>
      <c r="V90" s="83"/>
      <c r="W90" s="113">
        <f t="shared" si="11"/>
        <v>0</v>
      </c>
      <c r="AA90" s="75"/>
      <c r="AB90" s="44"/>
    </row>
    <row r="91" spans="1:28" ht="14.4">
      <c r="A91" s="15">
        <f t="shared" si="12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3"/>
        <v>#DIV/0!</v>
      </c>
      <c r="N91" s="79" t="e">
        <f t="shared" si="14"/>
        <v>#DIV/0!</v>
      </c>
      <c r="O91" s="80" t="str">
        <f t="shared" si="9"/>
        <v>BLANK</v>
      </c>
      <c r="P91" s="19"/>
      <c r="Q91" s="19"/>
      <c r="R91" s="81" t="str">
        <f t="shared" si="10"/>
        <v>BLANK</v>
      </c>
      <c r="S91" s="82" t="e">
        <f t="shared" si="15"/>
        <v>#VALUE!</v>
      </c>
      <c r="T91" s="83"/>
      <c r="U91" s="83"/>
      <c r="V91" s="83"/>
      <c r="W91" s="113">
        <f t="shared" si="11"/>
        <v>0</v>
      </c>
      <c r="AA91" s="75"/>
      <c r="AB91" s="44"/>
    </row>
    <row r="92" spans="1:28" ht="14.4">
      <c r="A92" s="15">
        <f t="shared" si="12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3"/>
        <v>#DIV/0!</v>
      </c>
      <c r="N92" s="79" t="e">
        <f t="shared" si="14"/>
        <v>#DIV/0!</v>
      </c>
      <c r="O92" s="80" t="str">
        <f t="shared" si="9"/>
        <v>BLANK</v>
      </c>
      <c r="P92" s="19"/>
      <c r="Q92" s="19"/>
      <c r="R92" s="81" t="str">
        <f t="shared" si="10"/>
        <v>BLANK</v>
      </c>
      <c r="S92" s="82" t="e">
        <f t="shared" si="15"/>
        <v>#VALUE!</v>
      </c>
      <c r="T92" s="83"/>
      <c r="U92" s="83"/>
      <c r="V92" s="83"/>
      <c r="W92" s="113">
        <f t="shared" si="11"/>
        <v>0</v>
      </c>
      <c r="AA92" s="75"/>
      <c r="AB92" s="44"/>
    </row>
    <row r="93" spans="1:28" ht="14.4">
      <c r="A93" s="15">
        <f t="shared" si="12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3"/>
        <v>#DIV/0!</v>
      </c>
      <c r="N93" s="79" t="e">
        <f t="shared" si="14"/>
        <v>#DIV/0!</v>
      </c>
      <c r="O93" s="80" t="str">
        <f t="shared" si="9"/>
        <v>BLANK</v>
      </c>
      <c r="P93" s="19"/>
      <c r="Q93" s="19"/>
      <c r="R93" s="81" t="str">
        <f t="shared" si="10"/>
        <v>BLANK</v>
      </c>
      <c r="S93" s="82" t="e">
        <f t="shared" si="15"/>
        <v>#VALUE!</v>
      </c>
      <c r="T93" s="83"/>
      <c r="U93" s="83"/>
      <c r="V93" s="83"/>
      <c r="W93" s="113">
        <f t="shared" si="11"/>
        <v>0</v>
      </c>
      <c r="AA93" s="75"/>
      <c r="AB93" s="44"/>
    </row>
    <row r="94" spans="1:28" ht="14.4">
      <c r="A94" s="15">
        <f t="shared" si="12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3"/>
        <v>#DIV/0!</v>
      </c>
      <c r="N94" s="79" t="e">
        <f t="shared" si="14"/>
        <v>#DIV/0!</v>
      </c>
      <c r="O94" s="80" t="str">
        <f t="shared" si="9"/>
        <v>BLANK</v>
      </c>
      <c r="P94" s="19"/>
      <c r="Q94" s="19"/>
      <c r="R94" s="81" t="str">
        <f t="shared" si="10"/>
        <v>BLANK</v>
      </c>
      <c r="S94" s="82" t="e">
        <f t="shared" si="15"/>
        <v>#VALUE!</v>
      </c>
      <c r="T94" s="83"/>
      <c r="U94" s="83"/>
      <c r="V94" s="83"/>
      <c r="W94" s="113">
        <f t="shared" si="11"/>
        <v>0</v>
      </c>
      <c r="AA94" s="75"/>
      <c r="AB94" s="44"/>
    </row>
    <row r="95" spans="1:28" ht="14.4">
      <c r="A95" s="15">
        <f t="shared" si="12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3"/>
        <v>#DIV/0!</v>
      </c>
      <c r="N95" s="79" t="e">
        <f t="shared" si="14"/>
        <v>#DIV/0!</v>
      </c>
      <c r="O95" s="80" t="str">
        <f t="shared" si="9"/>
        <v>BLANK</v>
      </c>
      <c r="P95" s="19"/>
      <c r="Q95" s="19"/>
      <c r="R95" s="81" t="str">
        <f t="shared" si="10"/>
        <v>BLANK</v>
      </c>
      <c r="S95" s="82" t="e">
        <f t="shared" si="15"/>
        <v>#VALUE!</v>
      </c>
      <c r="T95" s="83"/>
      <c r="U95" s="83"/>
      <c r="V95" s="83"/>
      <c r="W95" s="113">
        <f t="shared" si="11"/>
        <v>0</v>
      </c>
      <c r="AA95" s="75"/>
      <c r="AB95" s="44"/>
    </row>
    <row r="96" spans="1:28" ht="14.4">
      <c r="A96" s="15">
        <f t="shared" si="12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3"/>
        <v>#DIV/0!</v>
      </c>
      <c r="N96" s="79" t="e">
        <f t="shared" si="14"/>
        <v>#DIV/0!</v>
      </c>
      <c r="O96" s="80" t="str">
        <f t="shared" si="9"/>
        <v>BLANK</v>
      </c>
      <c r="P96" s="19"/>
      <c r="Q96" s="19"/>
      <c r="R96" s="81" t="str">
        <f t="shared" si="10"/>
        <v>BLANK</v>
      </c>
      <c r="S96" s="82" t="e">
        <f t="shared" si="15"/>
        <v>#VALUE!</v>
      </c>
      <c r="T96" s="83"/>
      <c r="U96" s="83"/>
      <c r="V96" s="83"/>
      <c r="W96" s="113">
        <f t="shared" si="11"/>
        <v>0</v>
      </c>
      <c r="AA96" s="75"/>
      <c r="AB96" s="44"/>
    </row>
    <row r="97" spans="1:28" ht="14.4">
      <c r="A97" s="15">
        <f t="shared" si="12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3"/>
        <v>#DIV/0!</v>
      </c>
      <c r="N97" s="79" t="e">
        <f t="shared" si="14"/>
        <v>#DIV/0!</v>
      </c>
      <c r="O97" s="80" t="str">
        <f t="shared" si="9"/>
        <v>BLANK</v>
      </c>
      <c r="P97" s="19"/>
      <c r="Q97" s="19"/>
      <c r="R97" s="81" t="str">
        <f t="shared" si="10"/>
        <v>BLANK</v>
      </c>
      <c r="S97" s="82" t="e">
        <f t="shared" si="15"/>
        <v>#VALUE!</v>
      </c>
      <c r="T97" s="83"/>
      <c r="U97" s="83"/>
      <c r="V97" s="83"/>
      <c r="W97" s="113">
        <f t="shared" si="11"/>
        <v>0</v>
      </c>
      <c r="AA97" s="75"/>
      <c r="AB97" s="44"/>
    </row>
    <row r="98" spans="1:28" ht="14.4">
      <c r="A98" s="15">
        <f t="shared" si="12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3"/>
        <v>#DIV/0!</v>
      </c>
      <c r="N98" s="79" t="e">
        <f t="shared" si="14"/>
        <v>#DIV/0!</v>
      </c>
      <c r="O98" s="80" t="str">
        <f t="shared" si="9"/>
        <v>BLANK</v>
      </c>
      <c r="P98" s="19"/>
      <c r="Q98" s="19"/>
      <c r="R98" s="81" t="str">
        <f t="shared" si="10"/>
        <v>BLANK</v>
      </c>
      <c r="S98" s="82" t="e">
        <f t="shared" si="15"/>
        <v>#VALUE!</v>
      </c>
      <c r="T98" s="83"/>
      <c r="U98" s="83"/>
      <c r="V98" s="83"/>
      <c r="W98" s="113">
        <f t="shared" si="11"/>
        <v>0</v>
      </c>
      <c r="AA98" s="75"/>
      <c r="AB98" s="44"/>
    </row>
    <row r="99" spans="1:28" ht="14.4">
      <c r="A99" s="15">
        <f t="shared" si="12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3"/>
        <v>#DIV/0!</v>
      </c>
      <c r="N99" s="79" t="e">
        <f t="shared" si="14"/>
        <v>#DIV/0!</v>
      </c>
      <c r="O99" s="80" t="str">
        <f t="shared" si="9"/>
        <v>BLANK</v>
      </c>
      <c r="P99" s="19"/>
      <c r="Q99" s="19"/>
      <c r="R99" s="81" t="str">
        <f t="shared" si="10"/>
        <v>BLANK</v>
      </c>
      <c r="S99" s="82" t="e">
        <f t="shared" si="15"/>
        <v>#VALUE!</v>
      </c>
      <c r="T99" s="83"/>
      <c r="U99" s="83"/>
      <c r="V99" s="83"/>
      <c r="W99" s="113">
        <f t="shared" si="11"/>
        <v>0</v>
      </c>
      <c r="AA99" s="75"/>
      <c r="AB99" s="44"/>
    </row>
    <row r="100" spans="1:28" ht="14.4">
      <c r="A100" s="15">
        <f t="shared" si="12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3"/>
        <v>#DIV/0!</v>
      </c>
      <c r="N100" s="79" t="e">
        <f t="shared" si="14"/>
        <v>#DIV/0!</v>
      </c>
      <c r="O100" s="80" t="str">
        <f t="shared" si="9"/>
        <v>BLANK</v>
      </c>
      <c r="P100" s="19"/>
      <c r="Q100" s="19"/>
      <c r="R100" s="81" t="str">
        <f t="shared" si="10"/>
        <v>BLANK</v>
      </c>
      <c r="S100" s="82" t="e">
        <f t="shared" si="15"/>
        <v>#VALUE!</v>
      </c>
      <c r="T100" s="83"/>
      <c r="U100" s="83"/>
      <c r="V100" s="83"/>
      <c r="W100" s="113">
        <f t="shared" si="11"/>
        <v>0</v>
      </c>
      <c r="AA100" s="75"/>
      <c r="AB100" s="44"/>
    </row>
    <row r="101" spans="1:28" ht="14.4">
      <c r="A101" s="15">
        <f t="shared" si="12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3"/>
        <v>#DIV/0!</v>
      </c>
      <c r="N101" s="79" t="e">
        <f t="shared" si="14"/>
        <v>#DIV/0!</v>
      </c>
      <c r="O101" s="80" t="str">
        <f t="shared" si="9"/>
        <v>BLANK</v>
      </c>
      <c r="P101" s="19"/>
      <c r="Q101" s="19"/>
      <c r="R101" s="81" t="str">
        <f t="shared" si="10"/>
        <v>BLANK</v>
      </c>
      <c r="S101" s="82" t="e">
        <f t="shared" si="15"/>
        <v>#VALUE!</v>
      </c>
      <c r="T101" s="83"/>
      <c r="U101" s="83"/>
      <c r="V101" s="83"/>
      <c r="W101" s="113">
        <f t="shared" si="11"/>
        <v>0</v>
      </c>
      <c r="AA101" s="75"/>
      <c r="AB101" s="44"/>
    </row>
    <row r="102" spans="1:28" ht="14.4">
      <c r="A102" s="15">
        <f t="shared" si="12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3"/>
        <v>#DIV/0!</v>
      </c>
      <c r="N102" s="79" t="e">
        <f t="shared" si="14"/>
        <v>#DIV/0!</v>
      </c>
      <c r="O102" s="80" t="str">
        <f t="shared" si="9"/>
        <v>BLANK</v>
      </c>
      <c r="P102" s="19"/>
      <c r="Q102" s="19"/>
      <c r="R102" s="81" t="str">
        <f t="shared" si="10"/>
        <v>BLANK</v>
      </c>
      <c r="S102" s="82" t="e">
        <f t="shared" si="15"/>
        <v>#VALUE!</v>
      </c>
      <c r="T102" s="83"/>
      <c r="U102" s="83"/>
      <c r="V102" s="83"/>
      <c r="W102" s="113">
        <f t="shared" si="11"/>
        <v>0</v>
      </c>
      <c r="AA102" s="75"/>
      <c r="AB102" s="44"/>
    </row>
    <row r="103" spans="1:28" ht="14.4">
      <c r="A103" s="15">
        <f t="shared" si="12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3"/>
        <v>#DIV/0!</v>
      </c>
      <c r="N103" s="79" t="e">
        <f t="shared" si="14"/>
        <v>#DIV/0!</v>
      </c>
      <c r="O103" s="80" t="str">
        <f t="shared" si="9"/>
        <v>BLANK</v>
      </c>
      <c r="P103" s="19"/>
      <c r="Q103" s="19"/>
      <c r="R103" s="81" t="str">
        <f t="shared" si="10"/>
        <v>BLANK</v>
      </c>
      <c r="S103" s="82" t="e">
        <f t="shared" si="15"/>
        <v>#VALUE!</v>
      </c>
      <c r="T103" s="83"/>
      <c r="U103" s="83"/>
      <c r="V103" s="83"/>
      <c r="W103" s="113">
        <f t="shared" si="11"/>
        <v>0</v>
      </c>
      <c r="AA103" s="75"/>
      <c r="AB103" s="44"/>
    </row>
    <row r="104" spans="1:28" ht="14.4">
      <c r="A104" s="15">
        <f t="shared" si="12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3"/>
        <v>#DIV/0!</v>
      </c>
      <c r="N104" s="79" t="e">
        <f t="shared" si="14"/>
        <v>#DIV/0!</v>
      </c>
      <c r="O104" s="80" t="str">
        <f t="shared" si="9"/>
        <v>BLANK</v>
      </c>
      <c r="P104" s="19"/>
      <c r="Q104" s="19"/>
      <c r="R104" s="81" t="str">
        <f t="shared" si="10"/>
        <v>BLANK</v>
      </c>
      <c r="S104" s="82" t="e">
        <f t="shared" si="15"/>
        <v>#VALUE!</v>
      </c>
      <c r="T104" s="83"/>
      <c r="U104" s="83"/>
      <c r="V104" s="83"/>
      <c r="W104" s="113">
        <f t="shared" si="11"/>
        <v>0</v>
      </c>
      <c r="AA104" s="75"/>
      <c r="AB104" s="44"/>
    </row>
    <row r="105" spans="1:28" ht="14.4">
      <c r="A105" s="15">
        <f t="shared" si="12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3"/>
        <v>#DIV/0!</v>
      </c>
      <c r="N105" s="79" t="e">
        <f t="shared" si="14"/>
        <v>#DIV/0!</v>
      </c>
      <c r="O105" s="80" t="str">
        <f t="shared" si="9"/>
        <v>BLANK</v>
      </c>
      <c r="P105" s="19"/>
      <c r="Q105" s="19"/>
      <c r="R105" s="81" t="str">
        <f t="shared" si="10"/>
        <v>BLANK</v>
      </c>
      <c r="S105" s="82" t="e">
        <f t="shared" si="15"/>
        <v>#VALUE!</v>
      </c>
      <c r="T105" s="83"/>
      <c r="U105" s="83"/>
      <c r="V105" s="83"/>
      <c r="W105" s="113">
        <f t="shared" si="11"/>
        <v>0</v>
      </c>
      <c r="AA105" s="75"/>
      <c r="AB105" s="44"/>
    </row>
    <row r="106" spans="1:28" ht="14.4">
      <c r="A106" s="15">
        <f t="shared" si="12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3"/>
        <v>#DIV/0!</v>
      </c>
      <c r="N106" s="79" t="e">
        <f t="shared" si="14"/>
        <v>#DIV/0!</v>
      </c>
      <c r="O106" s="80" t="str">
        <f t="shared" si="9"/>
        <v>BLANK</v>
      </c>
      <c r="P106" s="19"/>
      <c r="Q106" s="19"/>
      <c r="R106" s="81" t="str">
        <f t="shared" si="10"/>
        <v>BLANK</v>
      </c>
      <c r="S106" s="82" t="e">
        <f t="shared" si="15"/>
        <v>#VALUE!</v>
      </c>
      <c r="T106" s="83"/>
      <c r="U106" s="83"/>
      <c r="V106" s="83"/>
      <c r="W106" s="113">
        <f t="shared" si="11"/>
        <v>0</v>
      </c>
      <c r="AA106" s="75"/>
      <c r="AB106" s="44"/>
    </row>
    <row r="107" spans="1:28" ht="14.4">
      <c r="A107" s="15">
        <f t="shared" si="12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3"/>
        <v>#DIV/0!</v>
      </c>
      <c r="N107" s="79" t="e">
        <f t="shared" si="14"/>
        <v>#DIV/0!</v>
      </c>
      <c r="O107" s="80" t="str">
        <f t="shared" si="9"/>
        <v>BLANK</v>
      </c>
      <c r="P107" s="19"/>
      <c r="Q107" s="19"/>
      <c r="R107" s="81" t="str">
        <f t="shared" si="10"/>
        <v>BLANK</v>
      </c>
      <c r="S107" s="82" t="e">
        <f t="shared" si="15"/>
        <v>#VALUE!</v>
      </c>
      <c r="T107" s="83"/>
      <c r="U107" s="83"/>
      <c r="V107" s="83"/>
      <c r="W107" s="113">
        <f t="shared" si="11"/>
        <v>0</v>
      </c>
      <c r="AA107" s="75"/>
      <c r="AB107" s="44"/>
    </row>
    <row r="108" spans="1:28" ht="14.4">
      <c r="A108" s="15">
        <f t="shared" si="12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3"/>
        <v>#DIV/0!</v>
      </c>
      <c r="N108" s="79" t="e">
        <f t="shared" si="14"/>
        <v>#DIV/0!</v>
      </c>
      <c r="O108" s="80" t="str">
        <f t="shared" si="9"/>
        <v>BLANK</v>
      </c>
      <c r="P108" s="19"/>
      <c r="Q108" s="19"/>
      <c r="R108" s="81" t="str">
        <f t="shared" si="10"/>
        <v>BLANK</v>
      </c>
      <c r="S108" s="82" t="e">
        <f t="shared" si="15"/>
        <v>#VALUE!</v>
      </c>
      <c r="T108" s="83"/>
      <c r="U108" s="83"/>
      <c r="V108" s="83"/>
      <c r="W108" s="113">
        <f t="shared" si="11"/>
        <v>0</v>
      </c>
      <c r="AA108" s="75"/>
      <c r="AB108" s="44"/>
    </row>
    <row r="109" spans="1:28" ht="14.4">
      <c r="A109" s="15">
        <f t="shared" si="12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3"/>
        <v>#DIV/0!</v>
      </c>
      <c r="N109" s="79" t="e">
        <f t="shared" si="14"/>
        <v>#DIV/0!</v>
      </c>
      <c r="O109" s="80" t="str">
        <f t="shared" si="9"/>
        <v>BLANK</v>
      </c>
      <c r="P109" s="19"/>
      <c r="Q109" s="19"/>
      <c r="R109" s="81" t="str">
        <f t="shared" si="10"/>
        <v>BLANK</v>
      </c>
      <c r="S109" s="82" t="e">
        <f t="shared" si="15"/>
        <v>#VALUE!</v>
      </c>
      <c r="T109" s="83"/>
      <c r="U109" s="83"/>
      <c r="V109" s="83"/>
      <c r="W109" s="113">
        <f t="shared" ref="W109:W140" si="16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4.4">
      <c r="A110" s="15">
        <f t="shared" si="12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3"/>
        <v>#DIV/0!</v>
      </c>
      <c r="N110" s="79" t="e">
        <f t="shared" si="14"/>
        <v>#DIV/0!</v>
      </c>
      <c r="O110" s="80" t="str">
        <f t="shared" si="9"/>
        <v>BLANK</v>
      </c>
      <c r="P110" s="19"/>
      <c r="Q110" s="19"/>
      <c r="R110" s="81" t="str">
        <f t="shared" si="10"/>
        <v>BLANK</v>
      </c>
      <c r="S110" s="82" t="e">
        <f t="shared" si="15"/>
        <v>#VALUE!</v>
      </c>
      <c r="T110" s="83"/>
      <c r="U110" s="83"/>
      <c r="V110" s="83"/>
      <c r="W110" s="113">
        <f t="shared" si="16"/>
        <v>0</v>
      </c>
      <c r="AA110" s="75"/>
      <c r="AB110" s="44"/>
    </row>
    <row r="111" spans="1:28" ht="14.4">
      <c r="A111" s="15">
        <f t="shared" si="12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3"/>
        <v>#DIV/0!</v>
      </c>
      <c r="N111" s="79" t="e">
        <f t="shared" si="14"/>
        <v>#DIV/0!</v>
      </c>
      <c r="O111" s="80" t="str">
        <f t="shared" si="9"/>
        <v>BLANK</v>
      </c>
      <c r="P111" s="19"/>
      <c r="Q111" s="19"/>
      <c r="R111" s="81" t="str">
        <f t="shared" si="10"/>
        <v>BLANK</v>
      </c>
      <c r="S111" s="82" t="e">
        <f t="shared" si="15"/>
        <v>#VALUE!</v>
      </c>
      <c r="T111" s="83"/>
      <c r="U111" s="83"/>
      <c r="V111" s="83"/>
      <c r="W111" s="113">
        <f t="shared" si="16"/>
        <v>0</v>
      </c>
      <c r="AA111" s="75"/>
      <c r="AB111" s="44"/>
    </row>
    <row r="112" spans="1:28" ht="14.4">
      <c r="A112" s="15">
        <f t="shared" si="12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3"/>
        <v>#DIV/0!</v>
      </c>
      <c r="N112" s="79" t="e">
        <f t="shared" si="14"/>
        <v>#DIV/0!</v>
      </c>
      <c r="O112" s="80" t="str">
        <f t="shared" si="9"/>
        <v>BLANK</v>
      </c>
      <c r="P112" s="19"/>
      <c r="Q112" s="19"/>
      <c r="R112" s="81" t="str">
        <f t="shared" si="10"/>
        <v>BLANK</v>
      </c>
      <c r="S112" s="82" t="e">
        <f t="shared" si="15"/>
        <v>#VALUE!</v>
      </c>
      <c r="T112" s="83"/>
      <c r="U112" s="83"/>
      <c r="V112" s="83"/>
      <c r="W112" s="113">
        <f t="shared" si="16"/>
        <v>0</v>
      </c>
      <c r="AA112" s="75"/>
      <c r="AB112" s="44"/>
    </row>
    <row r="113" spans="1:28" ht="14.4">
      <c r="A113" s="15">
        <f t="shared" si="12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3"/>
        <v>#DIV/0!</v>
      </c>
      <c r="N113" s="79" t="e">
        <f t="shared" si="14"/>
        <v>#DIV/0!</v>
      </c>
      <c r="O113" s="80" t="str">
        <f t="shared" si="9"/>
        <v>BLANK</v>
      </c>
      <c r="P113" s="19"/>
      <c r="Q113" s="19"/>
      <c r="R113" s="81" t="str">
        <f t="shared" si="10"/>
        <v>BLANK</v>
      </c>
      <c r="S113" s="82" t="e">
        <f t="shared" si="15"/>
        <v>#VALUE!</v>
      </c>
      <c r="T113" s="83"/>
      <c r="U113" s="83"/>
      <c r="V113" s="83"/>
      <c r="W113" s="113">
        <f t="shared" si="16"/>
        <v>0</v>
      </c>
      <c r="AA113" s="75"/>
      <c r="AB113" s="44"/>
    </row>
    <row r="114" spans="1:28" ht="14.4">
      <c r="A114" s="15">
        <f t="shared" si="12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3"/>
        <v>#DIV/0!</v>
      </c>
      <c r="N114" s="79" t="e">
        <f t="shared" si="14"/>
        <v>#DIV/0!</v>
      </c>
      <c r="O114" s="80" t="str">
        <f t="shared" si="9"/>
        <v>BLANK</v>
      </c>
      <c r="P114" s="19"/>
      <c r="Q114" s="19"/>
      <c r="R114" s="81" t="str">
        <f t="shared" si="10"/>
        <v>BLANK</v>
      </c>
      <c r="S114" s="82" t="e">
        <f t="shared" si="15"/>
        <v>#VALUE!</v>
      </c>
      <c r="T114" s="83"/>
      <c r="U114" s="83"/>
      <c r="V114" s="83"/>
      <c r="W114" s="113">
        <f t="shared" si="16"/>
        <v>0</v>
      </c>
      <c r="AA114" s="75"/>
      <c r="AB114" s="44"/>
    </row>
    <row r="115" spans="1:28" ht="14.4">
      <c r="A115" s="15">
        <f t="shared" si="12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3"/>
        <v>#DIV/0!</v>
      </c>
      <c r="N115" s="79" t="e">
        <f t="shared" si="14"/>
        <v>#DIV/0!</v>
      </c>
      <c r="O115" s="80" t="str">
        <f t="shared" si="9"/>
        <v>BLANK</v>
      </c>
      <c r="P115" s="19"/>
      <c r="Q115" s="19"/>
      <c r="R115" s="81" t="str">
        <f t="shared" si="10"/>
        <v>BLANK</v>
      </c>
      <c r="S115" s="82" t="e">
        <f t="shared" si="15"/>
        <v>#VALUE!</v>
      </c>
      <c r="T115" s="83"/>
      <c r="U115" s="83"/>
      <c r="V115" s="83"/>
      <c r="W115" s="113">
        <f t="shared" si="16"/>
        <v>0</v>
      </c>
      <c r="AA115" s="75"/>
      <c r="AB115" s="44"/>
    </row>
    <row r="116" spans="1:28" ht="14.4">
      <c r="A116" s="15">
        <f t="shared" si="12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3"/>
        <v>#DIV/0!</v>
      </c>
      <c r="N116" s="79" t="e">
        <f t="shared" si="14"/>
        <v>#DIV/0!</v>
      </c>
      <c r="O116" s="80" t="str">
        <f t="shared" si="9"/>
        <v>BLANK</v>
      </c>
      <c r="P116" s="19"/>
      <c r="Q116" s="19"/>
      <c r="R116" s="81" t="str">
        <f t="shared" si="10"/>
        <v>BLANK</v>
      </c>
      <c r="S116" s="82" t="e">
        <f t="shared" si="15"/>
        <v>#VALUE!</v>
      </c>
      <c r="T116" s="83"/>
      <c r="U116" s="83"/>
      <c r="V116" s="83"/>
      <c r="W116" s="113">
        <f t="shared" si="16"/>
        <v>0</v>
      </c>
      <c r="AA116" s="75"/>
      <c r="AB116" s="44"/>
    </row>
    <row r="117" spans="1:28" ht="14.4">
      <c r="A117" s="15">
        <f t="shared" si="12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3"/>
        <v>#DIV/0!</v>
      </c>
      <c r="N117" s="79" t="e">
        <f t="shared" si="14"/>
        <v>#DIV/0!</v>
      </c>
      <c r="O117" s="80" t="str">
        <f t="shared" si="9"/>
        <v>BLANK</v>
      </c>
      <c r="P117" s="19"/>
      <c r="Q117" s="19"/>
      <c r="R117" s="81" t="str">
        <f t="shared" si="10"/>
        <v>BLANK</v>
      </c>
      <c r="S117" s="82" t="e">
        <f t="shared" si="15"/>
        <v>#VALUE!</v>
      </c>
      <c r="T117" s="83"/>
      <c r="U117" s="83"/>
      <c r="V117" s="83"/>
      <c r="W117" s="113">
        <f t="shared" si="16"/>
        <v>0</v>
      </c>
      <c r="AA117" s="75"/>
      <c r="AB117" s="44"/>
    </row>
    <row r="118" spans="1:28" ht="14.4">
      <c r="A118" s="15">
        <f t="shared" si="12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3"/>
        <v>#DIV/0!</v>
      </c>
      <c r="N118" s="79" t="e">
        <f t="shared" si="14"/>
        <v>#DIV/0!</v>
      </c>
      <c r="O118" s="80" t="str">
        <f t="shared" si="9"/>
        <v>BLANK</v>
      </c>
      <c r="P118" s="19"/>
      <c r="Q118" s="19"/>
      <c r="R118" s="81" t="str">
        <f t="shared" si="10"/>
        <v>BLANK</v>
      </c>
      <c r="S118" s="82" t="e">
        <f t="shared" si="15"/>
        <v>#VALUE!</v>
      </c>
      <c r="T118" s="83"/>
      <c r="U118" s="83"/>
      <c r="V118" s="83"/>
      <c r="W118" s="113">
        <f t="shared" si="16"/>
        <v>0</v>
      </c>
      <c r="AA118" s="75"/>
      <c r="AB118" s="44"/>
    </row>
    <row r="119" spans="1:28" ht="14.4">
      <c r="A119" s="15">
        <f t="shared" si="12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3"/>
        <v>#DIV/0!</v>
      </c>
      <c r="N119" s="79" t="e">
        <f t="shared" si="14"/>
        <v>#DIV/0!</v>
      </c>
      <c r="O119" s="80" t="str">
        <f t="shared" si="9"/>
        <v>BLANK</v>
      </c>
      <c r="P119" s="19"/>
      <c r="Q119" s="19"/>
      <c r="R119" s="81" t="str">
        <f t="shared" si="10"/>
        <v>BLANK</v>
      </c>
      <c r="S119" s="82" t="e">
        <f t="shared" si="15"/>
        <v>#VALUE!</v>
      </c>
      <c r="T119" s="83"/>
      <c r="U119" s="83"/>
      <c r="V119" s="83"/>
      <c r="W119" s="113">
        <f t="shared" si="16"/>
        <v>0</v>
      </c>
      <c r="AA119" s="75"/>
      <c r="AB119" s="44"/>
    </row>
    <row r="120" spans="1:28" ht="14.4">
      <c r="A120" s="15">
        <f t="shared" si="12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3"/>
        <v>#DIV/0!</v>
      </c>
      <c r="N120" s="79" t="e">
        <f t="shared" si="14"/>
        <v>#DIV/0!</v>
      </c>
      <c r="O120" s="80" t="str">
        <f t="shared" si="9"/>
        <v>BLANK</v>
      </c>
      <c r="P120" s="19"/>
      <c r="Q120" s="19"/>
      <c r="R120" s="81" t="str">
        <f t="shared" si="10"/>
        <v>BLANK</v>
      </c>
      <c r="S120" s="82" t="e">
        <f t="shared" si="15"/>
        <v>#VALUE!</v>
      </c>
      <c r="T120" s="83"/>
      <c r="U120" s="83"/>
      <c r="V120" s="83"/>
      <c r="W120" s="113">
        <f t="shared" si="16"/>
        <v>0</v>
      </c>
      <c r="AA120" s="75"/>
      <c r="AB120" s="44"/>
    </row>
    <row r="121" spans="1:28" ht="14.4">
      <c r="A121" s="15">
        <f t="shared" si="12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3"/>
        <v>#DIV/0!</v>
      </c>
      <c r="N121" s="79" t="e">
        <f t="shared" si="14"/>
        <v>#DIV/0!</v>
      </c>
      <c r="O121" s="80" t="str">
        <f t="shared" si="9"/>
        <v>BLANK</v>
      </c>
      <c r="P121" s="19"/>
      <c r="Q121" s="19"/>
      <c r="R121" s="81" t="str">
        <f t="shared" si="10"/>
        <v>BLANK</v>
      </c>
      <c r="S121" s="82" t="e">
        <f t="shared" si="15"/>
        <v>#VALUE!</v>
      </c>
      <c r="T121" s="83"/>
      <c r="U121" s="83"/>
      <c r="V121" s="83"/>
      <c r="W121" s="113">
        <f t="shared" si="16"/>
        <v>0</v>
      </c>
      <c r="AA121" s="75"/>
      <c r="AB121" s="44"/>
    </row>
    <row r="122" spans="1:28" ht="14.4">
      <c r="A122" s="15">
        <f t="shared" si="12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3"/>
        <v>#DIV/0!</v>
      </c>
      <c r="N122" s="79" t="e">
        <f t="shared" si="14"/>
        <v>#DIV/0!</v>
      </c>
      <c r="O122" s="80" t="str">
        <f t="shared" si="9"/>
        <v>BLANK</v>
      </c>
      <c r="P122" s="19"/>
      <c r="Q122" s="19"/>
      <c r="R122" s="81" t="str">
        <f t="shared" si="10"/>
        <v>BLANK</v>
      </c>
      <c r="S122" s="82" t="e">
        <f t="shared" si="15"/>
        <v>#VALUE!</v>
      </c>
      <c r="T122" s="83"/>
      <c r="U122" s="83"/>
      <c r="V122" s="83"/>
      <c r="W122" s="113">
        <f t="shared" si="16"/>
        <v>0</v>
      </c>
      <c r="AA122" s="75"/>
      <c r="AB122" s="44"/>
    </row>
    <row r="123" spans="1:28" ht="14.4">
      <c r="A123" s="15">
        <f t="shared" si="12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3"/>
        <v>#DIV/0!</v>
      </c>
      <c r="N123" s="79" t="e">
        <f t="shared" si="14"/>
        <v>#DIV/0!</v>
      </c>
      <c r="O123" s="80" t="str">
        <f t="shared" si="9"/>
        <v>BLANK</v>
      </c>
      <c r="P123" s="19"/>
      <c r="Q123" s="19"/>
      <c r="R123" s="81" t="str">
        <f t="shared" si="10"/>
        <v>BLANK</v>
      </c>
      <c r="S123" s="82" t="e">
        <f t="shared" si="15"/>
        <v>#VALUE!</v>
      </c>
      <c r="T123" s="83"/>
      <c r="U123" s="83"/>
      <c r="V123" s="83"/>
      <c r="W123" s="113">
        <f t="shared" si="16"/>
        <v>0</v>
      </c>
      <c r="AA123" s="75"/>
      <c r="AB123" s="44"/>
    </row>
    <row r="124" spans="1:28" ht="14.4">
      <c r="A124" s="15">
        <f t="shared" si="12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3"/>
        <v>#DIV/0!</v>
      </c>
      <c r="N124" s="79" t="e">
        <f t="shared" si="14"/>
        <v>#DIV/0!</v>
      </c>
      <c r="O124" s="80" t="str">
        <f t="shared" si="9"/>
        <v>BLANK</v>
      </c>
      <c r="P124" s="19"/>
      <c r="Q124" s="19"/>
      <c r="R124" s="81" t="str">
        <f t="shared" si="10"/>
        <v>BLANK</v>
      </c>
      <c r="S124" s="82" t="e">
        <f t="shared" si="15"/>
        <v>#VALUE!</v>
      </c>
      <c r="T124" s="83"/>
      <c r="U124" s="83"/>
      <c r="V124" s="83"/>
      <c r="W124" s="113">
        <f t="shared" si="16"/>
        <v>0</v>
      </c>
      <c r="AA124" s="75"/>
      <c r="AB124" s="44"/>
    </row>
    <row r="125" spans="1:28" ht="14.4">
      <c r="A125" s="15">
        <f t="shared" si="12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3"/>
        <v>#DIV/0!</v>
      </c>
      <c r="N125" s="79" t="e">
        <f t="shared" si="14"/>
        <v>#DIV/0!</v>
      </c>
      <c r="O125" s="80" t="str">
        <f t="shared" si="9"/>
        <v>BLANK</v>
      </c>
      <c r="P125" s="19"/>
      <c r="Q125" s="19"/>
      <c r="R125" s="81" t="str">
        <f t="shared" si="10"/>
        <v>BLANK</v>
      </c>
      <c r="S125" s="82" t="e">
        <f t="shared" si="15"/>
        <v>#VALUE!</v>
      </c>
      <c r="T125" s="83"/>
      <c r="U125" s="83"/>
      <c r="V125" s="83"/>
      <c r="W125" s="113">
        <f t="shared" si="16"/>
        <v>0</v>
      </c>
      <c r="AA125" s="75"/>
      <c r="AB125" s="44"/>
    </row>
    <row r="126" spans="1:28" ht="14.4">
      <c r="A126" s="15">
        <f t="shared" si="12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3"/>
        <v>#DIV/0!</v>
      </c>
      <c r="N126" s="79" t="e">
        <f t="shared" si="14"/>
        <v>#DIV/0!</v>
      </c>
      <c r="O126" s="80" t="str">
        <f t="shared" si="9"/>
        <v>BLANK</v>
      </c>
      <c r="P126" s="19"/>
      <c r="Q126" s="19"/>
      <c r="R126" s="81" t="str">
        <f t="shared" si="10"/>
        <v>BLANK</v>
      </c>
      <c r="S126" s="82" t="e">
        <f t="shared" si="15"/>
        <v>#VALUE!</v>
      </c>
      <c r="T126" s="83"/>
      <c r="U126" s="83"/>
      <c r="V126" s="83"/>
      <c r="W126" s="113">
        <f t="shared" si="16"/>
        <v>0</v>
      </c>
      <c r="AA126" s="75"/>
      <c r="AB126" s="44"/>
    </row>
    <row r="127" spans="1:28" ht="14.4">
      <c r="A127" s="15">
        <f t="shared" si="12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3"/>
        <v>#DIV/0!</v>
      </c>
      <c r="N127" s="79" t="e">
        <f t="shared" si="14"/>
        <v>#DIV/0!</v>
      </c>
      <c r="O127" s="80" t="str">
        <f t="shared" si="9"/>
        <v>BLANK</v>
      </c>
      <c r="P127" s="19"/>
      <c r="Q127" s="19"/>
      <c r="R127" s="81" t="str">
        <f t="shared" si="10"/>
        <v>BLANK</v>
      </c>
      <c r="S127" s="82" t="e">
        <f t="shared" si="15"/>
        <v>#VALUE!</v>
      </c>
      <c r="T127" s="83"/>
      <c r="U127" s="83"/>
      <c r="V127" s="83"/>
      <c r="W127" s="113">
        <f t="shared" si="16"/>
        <v>0</v>
      </c>
      <c r="AA127" s="75"/>
      <c r="AB127" s="44"/>
    </row>
    <row r="128" spans="1:28" ht="14.4">
      <c r="A128" s="15">
        <f t="shared" si="12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3"/>
        <v>#DIV/0!</v>
      </c>
      <c r="N128" s="79" t="e">
        <f t="shared" si="14"/>
        <v>#DIV/0!</v>
      </c>
      <c r="O128" s="80" t="str">
        <f t="shared" si="9"/>
        <v>BLANK</v>
      </c>
      <c r="P128" s="19"/>
      <c r="Q128" s="19"/>
      <c r="R128" s="81" t="str">
        <f t="shared" si="10"/>
        <v>BLANK</v>
      </c>
      <c r="S128" s="82" t="e">
        <f t="shared" si="15"/>
        <v>#VALUE!</v>
      </c>
      <c r="T128" s="83"/>
      <c r="U128" s="83"/>
      <c r="V128" s="83"/>
      <c r="W128" s="113">
        <f t="shared" si="16"/>
        <v>0</v>
      </c>
      <c r="AA128" s="75"/>
      <c r="AB128" s="44"/>
    </row>
    <row r="129" spans="1:28" ht="14.4">
      <c r="A129" s="15">
        <f t="shared" si="12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3"/>
        <v>#DIV/0!</v>
      </c>
      <c r="N129" s="79" t="e">
        <f t="shared" si="14"/>
        <v>#DIV/0!</v>
      </c>
      <c r="O129" s="80" t="str">
        <f t="shared" si="9"/>
        <v>BLANK</v>
      </c>
      <c r="P129" s="19"/>
      <c r="Q129" s="19"/>
      <c r="R129" s="81" t="str">
        <f t="shared" si="10"/>
        <v>BLANK</v>
      </c>
      <c r="S129" s="82" t="e">
        <f t="shared" si="15"/>
        <v>#VALUE!</v>
      </c>
      <c r="T129" s="83"/>
      <c r="U129" s="83"/>
      <c r="V129" s="83"/>
      <c r="W129" s="113">
        <f t="shared" si="16"/>
        <v>0</v>
      </c>
      <c r="AA129" s="75"/>
      <c r="AB129" s="44"/>
    </row>
    <row r="130" spans="1:28" ht="14.4">
      <c r="A130" s="15">
        <f t="shared" si="12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3"/>
        <v>#DIV/0!</v>
      </c>
      <c r="N130" s="79" t="e">
        <f t="shared" si="14"/>
        <v>#DIV/0!</v>
      </c>
      <c r="O130" s="80" t="str">
        <f t="shared" si="9"/>
        <v>BLANK</v>
      </c>
      <c r="P130" s="19"/>
      <c r="Q130" s="19"/>
      <c r="R130" s="81" t="str">
        <f t="shared" si="10"/>
        <v>BLANK</v>
      </c>
      <c r="S130" s="82" t="e">
        <f t="shared" si="15"/>
        <v>#VALUE!</v>
      </c>
      <c r="T130" s="83"/>
      <c r="U130" s="83"/>
      <c r="V130" s="83"/>
      <c r="W130" s="113">
        <f t="shared" si="16"/>
        <v>0</v>
      </c>
      <c r="AA130" s="75"/>
      <c r="AB130" s="44"/>
    </row>
    <row r="131" spans="1:28" ht="14.4">
      <c r="A131" s="15">
        <f t="shared" si="12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3"/>
        <v>#DIV/0!</v>
      </c>
      <c r="N131" s="79" t="e">
        <f t="shared" si="14"/>
        <v>#DIV/0!</v>
      </c>
      <c r="O131" s="80" t="str">
        <f t="shared" si="9"/>
        <v>BLANK</v>
      </c>
      <c r="P131" s="19"/>
      <c r="Q131" s="19"/>
      <c r="R131" s="81" t="str">
        <f t="shared" si="10"/>
        <v>BLANK</v>
      </c>
      <c r="S131" s="82" t="e">
        <f t="shared" si="15"/>
        <v>#VALUE!</v>
      </c>
      <c r="T131" s="83"/>
      <c r="U131" s="83"/>
      <c r="V131" s="83"/>
      <c r="W131" s="113">
        <f t="shared" si="16"/>
        <v>0</v>
      </c>
      <c r="AA131" s="75"/>
      <c r="AB131" s="44"/>
    </row>
    <row r="132" spans="1:28" ht="14.4">
      <c r="A132" s="15">
        <f t="shared" si="12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3"/>
        <v>#DIV/0!</v>
      </c>
      <c r="N132" s="79" t="e">
        <f t="shared" si="14"/>
        <v>#DIV/0!</v>
      </c>
      <c r="O132" s="80" t="str">
        <f t="shared" si="9"/>
        <v>BLANK</v>
      </c>
      <c r="P132" s="19"/>
      <c r="Q132" s="19"/>
      <c r="R132" s="81" t="str">
        <f t="shared" si="10"/>
        <v>BLANK</v>
      </c>
      <c r="S132" s="82" t="e">
        <f t="shared" si="15"/>
        <v>#VALUE!</v>
      </c>
      <c r="T132" s="83"/>
      <c r="U132" s="83"/>
      <c r="V132" s="83"/>
      <c r="W132" s="113">
        <f t="shared" si="16"/>
        <v>0</v>
      </c>
      <c r="AA132" s="75"/>
      <c r="AB132" s="44"/>
    </row>
    <row r="133" spans="1:28" ht="14.4">
      <c r="A133" s="15">
        <f t="shared" si="12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3"/>
        <v>#DIV/0!</v>
      </c>
      <c r="N133" s="79" t="e">
        <f t="shared" si="14"/>
        <v>#DIV/0!</v>
      </c>
      <c r="O133" s="80" t="str">
        <f t="shared" si="9"/>
        <v>BLANK</v>
      </c>
      <c r="P133" s="19"/>
      <c r="Q133" s="19"/>
      <c r="R133" s="81" t="str">
        <f t="shared" si="10"/>
        <v>BLANK</v>
      </c>
      <c r="S133" s="82" t="e">
        <f t="shared" si="15"/>
        <v>#VALUE!</v>
      </c>
      <c r="T133" s="83"/>
      <c r="U133" s="83"/>
      <c r="V133" s="83"/>
      <c r="W133" s="113">
        <f t="shared" si="16"/>
        <v>0</v>
      </c>
      <c r="AA133" s="75"/>
      <c r="AB133" s="44"/>
    </row>
    <row r="134" spans="1:28" ht="14.4">
      <c r="A134" s="15">
        <f t="shared" si="12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3"/>
        <v>#DIV/0!</v>
      </c>
      <c r="N134" s="79" t="e">
        <f t="shared" si="14"/>
        <v>#DIV/0!</v>
      </c>
      <c r="O134" s="80" t="str">
        <f t="shared" si="9"/>
        <v>BLANK</v>
      </c>
      <c r="P134" s="19"/>
      <c r="Q134" s="19"/>
      <c r="R134" s="81" t="str">
        <f t="shared" si="10"/>
        <v>BLANK</v>
      </c>
      <c r="S134" s="82" t="e">
        <f t="shared" si="15"/>
        <v>#VALUE!</v>
      </c>
      <c r="T134" s="83"/>
      <c r="U134" s="83"/>
      <c r="V134" s="83"/>
      <c r="W134" s="113">
        <f t="shared" si="16"/>
        <v>0</v>
      </c>
      <c r="AA134" s="75"/>
      <c r="AB134" s="44"/>
    </row>
    <row r="135" spans="1:28" ht="14.4">
      <c r="A135" s="15">
        <f t="shared" si="12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3"/>
        <v>#DIV/0!</v>
      </c>
      <c r="N135" s="79" t="e">
        <f t="shared" si="14"/>
        <v>#DIV/0!</v>
      </c>
      <c r="O135" s="80" t="str">
        <f t="shared" si="9"/>
        <v>BLANK</v>
      </c>
      <c r="P135" s="19"/>
      <c r="Q135" s="19"/>
      <c r="R135" s="81" t="str">
        <f t="shared" si="10"/>
        <v>BLANK</v>
      </c>
      <c r="S135" s="82" t="e">
        <f t="shared" si="15"/>
        <v>#VALUE!</v>
      </c>
      <c r="T135" s="83"/>
      <c r="U135" s="83"/>
      <c r="V135" s="83"/>
      <c r="W135" s="113">
        <f t="shared" si="16"/>
        <v>0</v>
      </c>
      <c r="AA135" s="75"/>
      <c r="AB135" s="44"/>
    </row>
    <row r="136" spans="1:28" ht="14.4">
      <c r="A136" s="15">
        <f t="shared" si="12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3"/>
        <v>#DIV/0!</v>
      </c>
      <c r="N136" s="79" t="e">
        <f t="shared" si="14"/>
        <v>#DIV/0!</v>
      </c>
      <c r="O136" s="80" t="str">
        <f t="shared" si="9"/>
        <v>BLANK</v>
      </c>
      <c r="P136" s="19"/>
      <c r="Q136" s="19"/>
      <c r="R136" s="81" t="str">
        <f t="shared" si="10"/>
        <v>BLANK</v>
      </c>
      <c r="S136" s="82" t="e">
        <f t="shared" si="15"/>
        <v>#VALUE!</v>
      </c>
      <c r="T136" s="83"/>
      <c r="U136" s="83"/>
      <c r="V136" s="83"/>
      <c r="W136" s="113">
        <f t="shared" si="16"/>
        <v>0</v>
      </c>
      <c r="AA136" s="75"/>
      <c r="AB136" s="44"/>
    </row>
    <row r="137" spans="1:28" ht="14.4">
      <c r="A137" s="15">
        <f t="shared" si="12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3"/>
        <v>#DIV/0!</v>
      </c>
      <c r="N137" s="79" t="e">
        <f t="shared" si="14"/>
        <v>#DIV/0!</v>
      </c>
      <c r="O137" s="80" t="str">
        <f t="shared" si="9"/>
        <v>BLANK</v>
      </c>
      <c r="P137" s="19"/>
      <c r="Q137" s="19"/>
      <c r="R137" s="81" t="str">
        <f t="shared" si="10"/>
        <v>BLANK</v>
      </c>
      <c r="S137" s="82" t="e">
        <f t="shared" si="15"/>
        <v>#VALUE!</v>
      </c>
      <c r="T137" s="83"/>
      <c r="U137" s="83"/>
      <c r="V137" s="83"/>
      <c r="W137" s="113">
        <f t="shared" si="16"/>
        <v>0</v>
      </c>
      <c r="AA137" s="75"/>
      <c r="AB137" s="44"/>
    </row>
    <row r="138" spans="1:28" ht="14.4">
      <c r="A138" s="15">
        <f t="shared" si="12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3"/>
        <v>#DIV/0!</v>
      </c>
      <c r="N138" s="79" t="e">
        <f t="shared" si="14"/>
        <v>#DIV/0!</v>
      </c>
      <c r="O138" s="80" t="str">
        <f t="shared" si="9"/>
        <v>BLANK</v>
      </c>
      <c r="P138" s="19"/>
      <c r="Q138" s="19"/>
      <c r="R138" s="81" t="str">
        <f t="shared" si="10"/>
        <v>BLANK</v>
      </c>
      <c r="S138" s="82" t="e">
        <f t="shared" si="15"/>
        <v>#VALUE!</v>
      </c>
      <c r="T138" s="83"/>
      <c r="U138" s="83"/>
      <c r="V138" s="83"/>
      <c r="W138" s="113">
        <f t="shared" si="16"/>
        <v>0</v>
      </c>
      <c r="AA138" s="75"/>
      <c r="AB138" s="44"/>
    </row>
    <row r="139" spans="1:28" ht="14.4">
      <c r="A139" s="15">
        <f t="shared" si="12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3"/>
        <v>#DIV/0!</v>
      </c>
      <c r="N139" s="79" t="e">
        <f t="shared" si="14"/>
        <v>#DIV/0!</v>
      </c>
      <c r="O139" s="80" t="str">
        <f t="shared" si="9"/>
        <v>BLANK</v>
      </c>
      <c r="P139" s="19"/>
      <c r="Q139" s="19"/>
      <c r="R139" s="81" t="str">
        <f t="shared" si="10"/>
        <v>BLANK</v>
      </c>
      <c r="S139" s="82" t="e">
        <f t="shared" si="15"/>
        <v>#VALUE!</v>
      </c>
      <c r="T139" s="83"/>
      <c r="U139" s="83"/>
      <c r="V139" s="83"/>
      <c r="W139" s="113">
        <f t="shared" si="16"/>
        <v>0</v>
      </c>
      <c r="AA139" s="75"/>
      <c r="AB139" s="44"/>
    </row>
    <row r="140" spans="1:28" ht="14.4">
      <c r="A140" s="15">
        <f t="shared" si="12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3"/>
        <v>#DIV/0!</v>
      </c>
      <c r="N140" s="79" t="e">
        <f t="shared" si="14"/>
        <v>#DIV/0!</v>
      </c>
      <c r="O140" s="80" t="str">
        <f t="shared" si="9"/>
        <v>BLANK</v>
      </c>
      <c r="P140" s="19"/>
      <c r="Q140" s="19"/>
      <c r="R140" s="81" t="str">
        <f t="shared" si="10"/>
        <v>BLANK</v>
      </c>
      <c r="S140" s="82" t="e">
        <f t="shared" si="15"/>
        <v>#VALUE!</v>
      </c>
      <c r="T140" s="83"/>
      <c r="U140" s="83"/>
      <c r="V140" s="83"/>
      <c r="W140" s="113">
        <f t="shared" si="16"/>
        <v>0</v>
      </c>
      <c r="AA140" s="75"/>
      <c r="AB140" s="44"/>
    </row>
    <row r="141" spans="1:28" ht="14.4">
      <c r="A141" s="15">
        <f t="shared" si="12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3"/>
        <v>#DIV/0!</v>
      </c>
      <c r="N141" s="79" t="e">
        <f t="shared" si="14"/>
        <v>#DIV/0!</v>
      </c>
      <c r="O141" s="80" t="str">
        <f t="shared" ref="O141:O204" si="17">IF(K141=0,"BLANK",(J141-K141))</f>
        <v>BLANK</v>
      </c>
      <c r="P141" s="19"/>
      <c r="Q141" s="19"/>
      <c r="R141" s="81" t="str">
        <f t="shared" ref="R141:R204" si="18">IF(K141=0,"BLANK",SUM(P141:Q141))</f>
        <v>BLANK</v>
      </c>
      <c r="S141" s="82" t="e">
        <f t="shared" si="15"/>
        <v>#VALUE!</v>
      </c>
      <c r="T141" s="83"/>
      <c r="U141" s="83"/>
      <c r="V141" s="83"/>
      <c r="W141" s="113">
        <f t="shared" ref="W141:W172" si="19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4.4">
      <c r="A142" s="15">
        <f t="shared" si="12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3"/>
        <v>#DIV/0!</v>
      </c>
      <c r="N142" s="79" t="e">
        <f t="shared" si="14"/>
        <v>#DIV/0!</v>
      </c>
      <c r="O142" s="80" t="str">
        <f t="shared" si="17"/>
        <v>BLANK</v>
      </c>
      <c r="P142" s="19"/>
      <c r="Q142" s="19"/>
      <c r="R142" s="81" t="str">
        <f t="shared" si="18"/>
        <v>BLANK</v>
      </c>
      <c r="S142" s="82" t="e">
        <f t="shared" si="15"/>
        <v>#VALUE!</v>
      </c>
      <c r="T142" s="83"/>
      <c r="U142" s="83"/>
      <c r="V142" s="83"/>
      <c r="W142" s="113">
        <f t="shared" si="19"/>
        <v>0</v>
      </c>
      <c r="AA142" s="75"/>
      <c r="AB142" s="44"/>
    </row>
    <row r="143" spans="1:28" ht="14.4">
      <c r="A143" s="15">
        <f t="shared" ref="A143:A206" si="20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1">J143/L143</f>
        <v>#DIV/0!</v>
      </c>
      <c r="N143" s="79" t="e">
        <f t="shared" ref="N143:N206" si="22">K143/M143</f>
        <v>#DIV/0!</v>
      </c>
      <c r="O143" s="80" t="str">
        <f t="shared" si="17"/>
        <v>BLANK</v>
      </c>
      <c r="P143" s="19"/>
      <c r="Q143" s="19"/>
      <c r="R143" s="81" t="str">
        <f t="shared" si="18"/>
        <v>BLANK</v>
      </c>
      <c r="S143" s="82" t="e">
        <f t="shared" ref="S143:S206" si="23">(R143/(K143-P143))*(360/F143)</f>
        <v>#VALUE!</v>
      </c>
      <c r="T143" s="83"/>
      <c r="U143" s="83"/>
      <c r="V143" s="83"/>
      <c r="W143" s="113">
        <f t="shared" si="19"/>
        <v>0</v>
      </c>
      <c r="AA143" s="75"/>
      <c r="AB143" s="44"/>
    </row>
    <row r="144" spans="1:28" ht="14.4">
      <c r="A144" s="15">
        <f t="shared" si="20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1"/>
        <v>#DIV/0!</v>
      </c>
      <c r="N144" s="79" t="e">
        <f t="shared" si="22"/>
        <v>#DIV/0!</v>
      </c>
      <c r="O144" s="80" t="str">
        <f t="shared" si="17"/>
        <v>BLANK</v>
      </c>
      <c r="P144" s="19"/>
      <c r="Q144" s="19"/>
      <c r="R144" s="81" t="str">
        <f t="shared" si="18"/>
        <v>BLANK</v>
      </c>
      <c r="S144" s="82" t="e">
        <f t="shared" si="23"/>
        <v>#VALUE!</v>
      </c>
      <c r="T144" s="83"/>
      <c r="U144" s="83"/>
      <c r="V144" s="83"/>
      <c r="W144" s="113">
        <f t="shared" si="19"/>
        <v>0</v>
      </c>
      <c r="AA144" s="75"/>
      <c r="AB144" s="44"/>
    </row>
    <row r="145" spans="1:28" ht="14.4">
      <c r="A145" s="15">
        <f t="shared" si="20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1"/>
        <v>#DIV/0!</v>
      </c>
      <c r="N145" s="79" t="e">
        <f t="shared" si="22"/>
        <v>#DIV/0!</v>
      </c>
      <c r="O145" s="80" t="str">
        <f t="shared" si="17"/>
        <v>BLANK</v>
      </c>
      <c r="P145" s="19"/>
      <c r="Q145" s="19"/>
      <c r="R145" s="81" t="str">
        <f t="shared" si="18"/>
        <v>BLANK</v>
      </c>
      <c r="S145" s="82" t="e">
        <f t="shared" si="23"/>
        <v>#VALUE!</v>
      </c>
      <c r="T145" s="83"/>
      <c r="U145" s="83"/>
      <c r="V145" s="83"/>
      <c r="W145" s="113">
        <f t="shared" si="19"/>
        <v>0</v>
      </c>
      <c r="AA145" s="75"/>
      <c r="AB145" s="44"/>
    </row>
    <row r="146" spans="1:28" ht="14.4">
      <c r="A146" s="15">
        <f t="shared" si="20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1"/>
        <v>#DIV/0!</v>
      </c>
      <c r="N146" s="79" t="e">
        <f t="shared" si="22"/>
        <v>#DIV/0!</v>
      </c>
      <c r="O146" s="80" t="str">
        <f t="shared" si="17"/>
        <v>BLANK</v>
      </c>
      <c r="P146" s="19"/>
      <c r="Q146" s="19"/>
      <c r="R146" s="81" t="str">
        <f t="shared" si="18"/>
        <v>BLANK</v>
      </c>
      <c r="S146" s="82" t="e">
        <f t="shared" si="23"/>
        <v>#VALUE!</v>
      </c>
      <c r="T146" s="83"/>
      <c r="U146" s="83"/>
      <c r="V146" s="83"/>
      <c r="W146" s="113">
        <f t="shared" si="19"/>
        <v>0</v>
      </c>
      <c r="AA146" s="75"/>
      <c r="AB146" s="44"/>
    </row>
    <row r="147" spans="1:28" ht="14.4">
      <c r="A147" s="15">
        <f t="shared" si="20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1"/>
        <v>#DIV/0!</v>
      </c>
      <c r="N147" s="79" t="e">
        <f t="shared" si="22"/>
        <v>#DIV/0!</v>
      </c>
      <c r="O147" s="80" t="str">
        <f t="shared" si="17"/>
        <v>BLANK</v>
      </c>
      <c r="P147" s="19"/>
      <c r="Q147" s="19"/>
      <c r="R147" s="81" t="str">
        <f t="shared" si="18"/>
        <v>BLANK</v>
      </c>
      <c r="S147" s="82" t="e">
        <f t="shared" si="23"/>
        <v>#VALUE!</v>
      </c>
      <c r="T147" s="83"/>
      <c r="U147" s="83"/>
      <c r="V147" s="83"/>
      <c r="W147" s="113">
        <f t="shared" si="19"/>
        <v>0</v>
      </c>
      <c r="AA147" s="75"/>
      <c r="AB147" s="44"/>
    </row>
    <row r="148" spans="1:28" ht="14.4">
      <c r="A148" s="15">
        <f t="shared" si="20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1"/>
        <v>#DIV/0!</v>
      </c>
      <c r="N148" s="79" t="e">
        <f t="shared" si="22"/>
        <v>#DIV/0!</v>
      </c>
      <c r="O148" s="80" t="str">
        <f t="shared" si="17"/>
        <v>BLANK</v>
      </c>
      <c r="P148" s="19"/>
      <c r="Q148" s="19"/>
      <c r="R148" s="81" t="str">
        <f t="shared" si="18"/>
        <v>BLANK</v>
      </c>
      <c r="S148" s="82" t="e">
        <f t="shared" si="23"/>
        <v>#VALUE!</v>
      </c>
      <c r="T148" s="83"/>
      <c r="U148" s="83"/>
      <c r="V148" s="83"/>
      <c r="W148" s="113">
        <f t="shared" si="19"/>
        <v>0</v>
      </c>
      <c r="AA148" s="75"/>
      <c r="AB148" s="44"/>
    </row>
    <row r="149" spans="1:28" ht="14.4">
      <c r="A149" s="15">
        <f t="shared" si="20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1"/>
        <v>#DIV/0!</v>
      </c>
      <c r="N149" s="79" t="e">
        <f t="shared" si="22"/>
        <v>#DIV/0!</v>
      </c>
      <c r="O149" s="80" t="str">
        <f t="shared" si="17"/>
        <v>BLANK</v>
      </c>
      <c r="P149" s="19"/>
      <c r="Q149" s="19"/>
      <c r="R149" s="81" t="str">
        <f t="shared" si="18"/>
        <v>BLANK</v>
      </c>
      <c r="S149" s="82" t="e">
        <f t="shared" si="23"/>
        <v>#VALUE!</v>
      </c>
      <c r="T149" s="83"/>
      <c r="U149" s="83"/>
      <c r="V149" s="83"/>
      <c r="W149" s="113">
        <f t="shared" si="19"/>
        <v>0</v>
      </c>
      <c r="AA149" s="75"/>
      <c r="AB149" s="44"/>
    </row>
    <row r="150" spans="1:28" ht="14.4">
      <c r="A150" s="15">
        <f t="shared" si="20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1"/>
        <v>#DIV/0!</v>
      </c>
      <c r="N150" s="79" t="e">
        <f t="shared" si="22"/>
        <v>#DIV/0!</v>
      </c>
      <c r="O150" s="80" t="str">
        <f t="shared" si="17"/>
        <v>BLANK</v>
      </c>
      <c r="P150" s="19"/>
      <c r="Q150" s="19"/>
      <c r="R150" s="81" t="str">
        <f t="shared" si="18"/>
        <v>BLANK</v>
      </c>
      <c r="S150" s="82" t="e">
        <f t="shared" si="23"/>
        <v>#VALUE!</v>
      </c>
      <c r="T150" s="83"/>
      <c r="U150" s="83"/>
      <c r="V150" s="83"/>
      <c r="W150" s="113">
        <f t="shared" si="19"/>
        <v>0</v>
      </c>
      <c r="AA150" s="75"/>
      <c r="AB150" s="44"/>
    </row>
    <row r="151" spans="1:28" ht="14.4">
      <c r="A151" s="15">
        <f t="shared" si="20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1"/>
        <v>#DIV/0!</v>
      </c>
      <c r="N151" s="79" t="e">
        <f t="shared" si="22"/>
        <v>#DIV/0!</v>
      </c>
      <c r="O151" s="80" t="str">
        <f t="shared" si="17"/>
        <v>BLANK</v>
      </c>
      <c r="P151" s="19"/>
      <c r="Q151" s="19"/>
      <c r="R151" s="81" t="str">
        <f t="shared" si="18"/>
        <v>BLANK</v>
      </c>
      <c r="S151" s="82" t="e">
        <f t="shared" si="23"/>
        <v>#VALUE!</v>
      </c>
      <c r="T151" s="83"/>
      <c r="U151" s="83"/>
      <c r="V151" s="83"/>
      <c r="W151" s="113">
        <f t="shared" si="19"/>
        <v>0</v>
      </c>
      <c r="AA151" s="75"/>
      <c r="AB151" s="44"/>
    </row>
    <row r="152" spans="1:28" ht="14.4">
      <c r="A152" s="15">
        <f t="shared" si="20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1"/>
        <v>#DIV/0!</v>
      </c>
      <c r="N152" s="79" t="e">
        <f t="shared" si="22"/>
        <v>#DIV/0!</v>
      </c>
      <c r="O152" s="80" t="str">
        <f t="shared" si="17"/>
        <v>BLANK</v>
      </c>
      <c r="P152" s="19"/>
      <c r="Q152" s="19"/>
      <c r="R152" s="81" t="str">
        <f t="shared" si="18"/>
        <v>BLANK</v>
      </c>
      <c r="S152" s="82" t="e">
        <f t="shared" si="23"/>
        <v>#VALUE!</v>
      </c>
      <c r="T152" s="83"/>
      <c r="U152" s="83"/>
      <c r="V152" s="83"/>
      <c r="W152" s="113">
        <f t="shared" si="19"/>
        <v>0</v>
      </c>
      <c r="AA152" s="75"/>
      <c r="AB152" s="44"/>
    </row>
    <row r="153" spans="1:28" ht="14.4">
      <c r="A153" s="15">
        <f t="shared" si="20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1"/>
        <v>#DIV/0!</v>
      </c>
      <c r="N153" s="79" t="e">
        <f t="shared" si="22"/>
        <v>#DIV/0!</v>
      </c>
      <c r="O153" s="80" t="str">
        <f t="shared" si="17"/>
        <v>BLANK</v>
      </c>
      <c r="P153" s="19"/>
      <c r="Q153" s="19"/>
      <c r="R153" s="81" t="str">
        <f t="shared" si="18"/>
        <v>BLANK</v>
      </c>
      <c r="S153" s="82" t="e">
        <f t="shared" si="23"/>
        <v>#VALUE!</v>
      </c>
      <c r="T153" s="83"/>
      <c r="U153" s="83"/>
      <c r="V153" s="83"/>
      <c r="W153" s="113">
        <f t="shared" si="19"/>
        <v>0</v>
      </c>
      <c r="AA153" s="75"/>
      <c r="AB153" s="44"/>
    </row>
    <row r="154" spans="1:28" ht="14.4">
      <c r="A154" s="15">
        <f t="shared" si="20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1"/>
        <v>#DIV/0!</v>
      </c>
      <c r="N154" s="79" t="e">
        <f t="shared" si="22"/>
        <v>#DIV/0!</v>
      </c>
      <c r="O154" s="80" t="str">
        <f t="shared" si="17"/>
        <v>BLANK</v>
      </c>
      <c r="P154" s="19"/>
      <c r="Q154" s="19"/>
      <c r="R154" s="81" t="str">
        <f t="shared" si="18"/>
        <v>BLANK</v>
      </c>
      <c r="S154" s="82" t="e">
        <f t="shared" si="23"/>
        <v>#VALUE!</v>
      </c>
      <c r="T154" s="83"/>
      <c r="U154" s="83"/>
      <c r="V154" s="83"/>
      <c r="W154" s="113">
        <f t="shared" si="19"/>
        <v>0</v>
      </c>
      <c r="AA154" s="75"/>
      <c r="AB154" s="44"/>
    </row>
    <row r="155" spans="1:28" ht="14.4">
      <c r="A155" s="15">
        <f t="shared" si="20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1"/>
        <v>#DIV/0!</v>
      </c>
      <c r="N155" s="79" t="e">
        <f t="shared" si="22"/>
        <v>#DIV/0!</v>
      </c>
      <c r="O155" s="80" t="str">
        <f t="shared" si="17"/>
        <v>BLANK</v>
      </c>
      <c r="P155" s="19"/>
      <c r="Q155" s="19"/>
      <c r="R155" s="81" t="str">
        <f t="shared" si="18"/>
        <v>BLANK</v>
      </c>
      <c r="S155" s="82" t="e">
        <f t="shared" si="23"/>
        <v>#VALUE!</v>
      </c>
      <c r="T155" s="83"/>
      <c r="U155" s="83"/>
      <c r="V155" s="83"/>
      <c r="W155" s="113">
        <f t="shared" si="19"/>
        <v>0</v>
      </c>
      <c r="AA155" s="75"/>
      <c r="AB155" s="44"/>
    </row>
    <row r="156" spans="1:28" ht="14.4">
      <c r="A156" s="15">
        <f t="shared" si="20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1"/>
        <v>#DIV/0!</v>
      </c>
      <c r="N156" s="79" t="e">
        <f t="shared" si="22"/>
        <v>#DIV/0!</v>
      </c>
      <c r="O156" s="80" t="str">
        <f t="shared" si="17"/>
        <v>BLANK</v>
      </c>
      <c r="P156" s="19"/>
      <c r="Q156" s="19"/>
      <c r="R156" s="81" t="str">
        <f t="shared" si="18"/>
        <v>BLANK</v>
      </c>
      <c r="S156" s="82" t="e">
        <f t="shared" si="23"/>
        <v>#VALUE!</v>
      </c>
      <c r="T156" s="83"/>
      <c r="U156" s="83"/>
      <c r="V156" s="83"/>
      <c r="W156" s="113">
        <f t="shared" si="19"/>
        <v>0</v>
      </c>
      <c r="AA156" s="75"/>
      <c r="AB156" s="44"/>
    </row>
    <row r="157" spans="1:28" ht="14.4">
      <c r="A157" s="15">
        <f t="shared" si="20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1"/>
        <v>#DIV/0!</v>
      </c>
      <c r="N157" s="79" t="e">
        <f t="shared" si="22"/>
        <v>#DIV/0!</v>
      </c>
      <c r="O157" s="80" t="str">
        <f t="shared" si="17"/>
        <v>BLANK</v>
      </c>
      <c r="P157" s="19"/>
      <c r="Q157" s="19"/>
      <c r="R157" s="81" t="str">
        <f t="shared" si="18"/>
        <v>BLANK</v>
      </c>
      <c r="S157" s="82" t="e">
        <f t="shared" si="23"/>
        <v>#VALUE!</v>
      </c>
      <c r="T157" s="83"/>
      <c r="U157" s="83"/>
      <c r="V157" s="83"/>
      <c r="W157" s="113">
        <f t="shared" si="19"/>
        <v>0</v>
      </c>
      <c r="AA157" s="75"/>
      <c r="AB157" s="44"/>
    </row>
    <row r="158" spans="1:28" ht="14.4">
      <c r="A158" s="15">
        <f t="shared" si="20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1"/>
        <v>#DIV/0!</v>
      </c>
      <c r="N158" s="79" t="e">
        <f t="shared" si="22"/>
        <v>#DIV/0!</v>
      </c>
      <c r="O158" s="80" t="str">
        <f t="shared" si="17"/>
        <v>BLANK</v>
      </c>
      <c r="P158" s="19"/>
      <c r="Q158" s="19"/>
      <c r="R158" s="81" t="str">
        <f t="shared" si="18"/>
        <v>BLANK</v>
      </c>
      <c r="S158" s="82" t="e">
        <f t="shared" si="23"/>
        <v>#VALUE!</v>
      </c>
      <c r="T158" s="83"/>
      <c r="U158" s="83"/>
      <c r="V158" s="83"/>
      <c r="W158" s="113">
        <f t="shared" si="19"/>
        <v>0</v>
      </c>
      <c r="AA158" s="75"/>
      <c r="AB158" s="44"/>
    </row>
    <row r="159" spans="1:28" ht="14.4">
      <c r="A159" s="15">
        <f t="shared" si="20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1"/>
        <v>#DIV/0!</v>
      </c>
      <c r="N159" s="79" t="e">
        <f t="shared" si="22"/>
        <v>#DIV/0!</v>
      </c>
      <c r="O159" s="80" t="str">
        <f t="shared" si="17"/>
        <v>BLANK</v>
      </c>
      <c r="P159" s="19"/>
      <c r="Q159" s="19"/>
      <c r="R159" s="81" t="str">
        <f t="shared" si="18"/>
        <v>BLANK</v>
      </c>
      <c r="S159" s="82" t="e">
        <f t="shared" si="23"/>
        <v>#VALUE!</v>
      </c>
      <c r="T159" s="83"/>
      <c r="U159" s="83"/>
      <c r="V159" s="83"/>
      <c r="W159" s="113">
        <f t="shared" si="19"/>
        <v>0</v>
      </c>
      <c r="AA159" s="75"/>
      <c r="AB159" s="44"/>
    </row>
    <row r="160" spans="1:28" ht="14.4">
      <c r="A160" s="15">
        <f t="shared" si="20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1"/>
        <v>#DIV/0!</v>
      </c>
      <c r="N160" s="79" t="e">
        <f t="shared" si="22"/>
        <v>#DIV/0!</v>
      </c>
      <c r="O160" s="80" t="str">
        <f t="shared" si="17"/>
        <v>BLANK</v>
      </c>
      <c r="P160" s="19"/>
      <c r="Q160" s="19"/>
      <c r="R160" s="81" t="str">
        <f t="shared" si="18"/>
        <v>BLANK</v>
      </c>
      <c r="S160" s="82" t="e">
        <f t="shared" si="23"/>
        <v>#VALUE!</v>
      </c>
      <c r="T160" s="83"/>
      <c r="U160" s="83"/>
      <c r="V160" s="83"/>
      <c r="W160" s="113">
        <f t="shared" si="19"/>
        <v>0</v>
      </c>
      <c r="AA160" s="75"/>
      <c r="AB160" s="44"/>
    </row>
    <row r="161" spans="1:28" ht="14.4">
      <c r="A161" s="15">
        <f t="shared" si="20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1"/>
        <v>#DIV/0!</v>
      </c>
      <c r="N161" s="79" t="e">
        <f t="shared" si="22"/>
        <v>#DIV/0!</v>
      </c>
      <c r="O161" s="80" t="str">
        <f t="shared" si="17"/>
        <v>BLANK</v>
      </c>
      <c r="P161" s="19"/>
      <c r="Q161" s="19"/>
      <c r="R161" s="81" t="str">
        <f t="shared" si="18"/>
        <v>BLANK</v>
      </c>
      <c r="S161" s="82" t="e">
        <f t="shared" si="23"/>
        <v>#VALUE!</v>
      </c>
      <c r="T161" s="83"/>
      <c r="U161" s="83"/>
      <c r="V161" s="83"/>
      <c r="W161" s="113">
        <f t="shared" si="19"/>
        <v>0</v>
      </c>
      <c r="AA161" s="75"/>
      <c r="AB161" s="44"/>
    </row>
    <row r="162" spans="1:28" ht="14.4">
      <c r="A162" s="15">
        <f t="shared" si="20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1"/>
        <v>#DIV/0!</v>
      </c>
      <c r="N162" s="79" t="e">
        <f t="shared" si="22"/>
        <v>#DIV/0!</v>
      </c>
      <c r="O162" s="80" t="str">
        <f t="shared" si="17"/>
        <v>BLANK</v>
      </c>
      <c r="P162" s="19"/>
      <c r="Q162" s="19"/>
      <c r="R162" s="81" t="str">
        <f t="shared" si="18"/>
        <v>BLANK</v>
      </c>
      <c r="S162" s="82" t="e">
        <f t="shared" si="23"/>
        <v>#VALUE!</v>
      </c>
      <c r="T162" s="83"/>
      <c r="U162" s="83"/>
      <c r="V162" s="83"/>
      <c r="W162" s="113">
        <f t="shared" si="19"/>
        <v>0</v>
      </c>
      <c r="AA162" s="75"/>
      <c r="AB162" s="44"/>
    </row>
    <row r="163" spans="1:28" ht="14.4">
      <c r="A163" s="15">
        <f t="shared" si="20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1"/>
        <v>#DIV/0!</v>
      </c>
      <c r="N163" s="79" t="e">
        <f t="shared" si="22"/>
        <v>#DIV/0!</v>
      </c>
      <c r="O163" s="80" t="str">
        <f t="shared" si="17"/>
        <v>BLANK</v>
      </c>
      <c r="P163" s="19"/>
      <c r="Q163" s="19"/>
      <c r="R163" s="81" t="str">
        <f t="shared" si="18"/>
        <v>BLANK</v>
      </c>
      <c r="S163" s="82" t="e">
        <f t="shared" si="23"/>
        <v>#VALUE!</v>
      </c>
      <c r="T163" s="83"/>
      <c r="U163" s="83"/>
      <c r="V163" s="83"/>
      <c r="W163" s="113">
        <f t="shared" si="19"/>
        <v>0</v>
      </c>
      <c r="AA163" s="75"/>
      <c r="AB163" s="44"/>
    </row>
    <row r="164" spans="1:28" ht="14.4">
      <c r="A164" s="15">
        <f t="shared" si="20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1"/>
        <v>#DIV/0!</v>
      </c>
      <c r="N164" s="79" t="e">
        <f t="shared" si="22"/>
        <v>#DIV/0!</v>
      </c>
      <c r="O164" s="80" t="str">
        <f t="shared" si="17"/>
        <v>BLANK</v>
      </c>
      <c r="P164" s="19"/>
      <c r="Q164" s="19"/>
      <c r="R164" s="81" t="str">
        <f t="shared" si="18"/>
        <v>BLANK</v>
      </c>
      <c r="S164" s="82" t="e">
        <f t="shared" si="23"/>
        <v>#VALUE!</v>
      </c>
      <c r="T164" s="83"/>
      <c r="U164" s="83"/>
      <c r="V164" s="83"/>
      <c r="W164" s="113">
        <f t="shared" si="19"/>
        <v>0</v>
      </c>
      <c r="AA164" s="75"/>
      <c r="AB164" s="44"/>
    </row>
    <row r="165" spans="1:28" ht="14.4">
      <c r="A165" s="15">
        <f t="shared" si="20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1"/>
        <v>#DIV/0!</v>
      </c>
      <c r="N165" s="79" t="e">
        <f t="shared" si="22"/>
        <v>#DIV/0!</v>
      </c>
      <c r="O165" s="80" t="str">
        <f t="shared" si="17"/>
        <v>BLANK</v>
      </c>
      <c r="P165" s="19"/>
      <c r="Q165" s="19"/>
      <c r="R165" s="81" t="str">
        <f t="shared" si="18"/>
        <v>BLANK</v>
      </c>
      <c r="S165" s="82" t="e">
        <f t="shared" si="23"/>
        <v>#VALUE!</v>
      </c>
      <c r="T165" s="83"/>
      <c r="U165" s="83"/>
      <c r="V165" s="83"/>
      <c r="W165" s="113">
        <f t="shared" si="19"/>
        <v>0</v>
      </c>
      <c r="AA165" s="75"/>
      <c r="AB165" s="44"/>
    </row>
    <row r="166" spans="1:28" ht="14.4">
      <c r="A166" s="15">
        <f t="shared" si="20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1"/>
        <v>#DIV/0!</v>
      </c>
      <c r="N166" s="79" t="e">
        <f t="shared" si="22"/>
        <v>#DIV/0!</v>
      </c>
      <c r="O166" s="80" t="str">
        <f t="shared" si="17"/>
        <v>BLANK</v>
      </c>
      <c r="P166" s="19"/>
      <c r="Q166" s="19"/>
      <c r="R166" s="81" t="str">
        <f t="shared" si="18"/>
        <v>BLANK</v>
      </c>
      <c r="S166" s="82" t="e">
        <f t="shared" si="23"/>
        <v>#VALUE!</v>
      </c>
      <c r="T166" s="83"/>
      <c r="U166" s="83"/>
      <c r="V166" s="83"/>
      <c r="W166" s="113">
        <f t="shared" si="19"/>
        <v>0</v>
      </c>
      <c r="AA166" s="75"/>
      <c r="AB166" s="44"/>
    </row>
    <row r="167" spans="1:28" ht="14.4">
      <c r="A167" s="15">
        <f t="shared" si="20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1"/>
        <v>#DIV/0!</v>
      </c>
      <c r="N167" s="79" t="e">
        <f t="shared" si="22"/>
        <v>#DIV/0!</v>
      </c>
      <c r="O167" s="80" t="str">
        <f t="shared" si="17"/>
        <v>BLANK</v>
      </c>
      <c r="P167" s="19"/>
      <c r="Q167" s="19"/>
      <c r="R167" s="81" t="str">
        <f t="shared" si="18"/>
        <v>BLANK</v>
      </c>
      <c r="S167" s="82" t="e">
        <f t="shared" si="23"/>
        <v>#VALUE!</v>
      </c>
      <c r="T167" s="83"/>
      <c r="U167" s="83"/>
      <c r="V167" s="83"/>
      <c r="W167" s="113">
        <f t="shared" si="19"/>
        <v>0</v>
      </c>
      <c r="AA167" s="75"/>
      <c r="AB167" s="44"/>
    </row>
    <row r="168" spans="1:28" ht="14.4">
      <c r="A168" s="15">
        <f t="shared" si="20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1"/>
        <v>#DIV/0!</v>
      </c>
      <c r="N168" s="79" t="e">
        <f t="shared" si="22"/>
        <v>#DIV/0!</v>
      </c>
      <c r="O168" s="80" t="str">
        <f t="shared" si="17"/>
        <v>BLANK</v>
      </c>
      <c r="P168" s="19"/>
      <c r="Q168" s="19"/>
      <c r="R168" s="81" t="str">
        <f t="shared" si="18"/>
        <v>BLANK</v>
      </c>
      <c r="S168" s="82" t="e">
        <f t="shared" si="23"/>
        <v>#VALUE!</v>
      </c>
      <c r="T168" s="83"/>
      <c r="U168" s="83"/>
      <c r="V168" s="83"/>
      <c r="W168" s="113">
        <f t="shared" si="19"/>
        <v>0</v>
      </c>
      <c r="AA168" s="75"/>
      <c r="AB168" s="44"/>
    </row>
    <row r="169" spans="1:28" ht="14.4">
      <c r="A169" s="15">
        <f t="shared" si="20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1"/>
        <v>#DIV/0!</v>
      </c>
      <c r="N169" s="79" t="e">
        <f t="shared" si="22"/>
        <v>#DIV/0!</v>
      </c>
      <c r="O169" s="80" t="str">
        <f t="shared" si="17"/>
        <v>BLANK</v>
      </c>
      <c r="P169" s="19"/>
      <c r="Q169" s="19"/>
      <c r="R169" s="81" t="str">
        <f t="shared" si="18"/>
        <v>BLANK</v>
      </c>
      <c r="S169" s="82" t="e">
        <f t="shared" si="23"/>
        <v>#VALUE!</v>
      </c>
      <c r="T169" s="83"/>
      <c r="U169" s="83"/>
      <c r="V169" s="83"/>
      <c r="W169" s="113">
        <f t="shared" si="19"/>
        <v>0</v>
      </c>
      <c r="AA169" s="75"/>
      <c r="AB169" s="44"/>
    </row>
    <row r="170" spans="1:28" ht="14.4">
      <c r="A170" s="15">
        <f t="shared" si="20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1"/>
        <v>#DIV/0!</v>
      </c>
      <c r="N170" s="79" t="e">
        <f t="shared" si="22"/>
        <v>#DIV/0!</v>
      </c>
      <c r="O170" s="80" t="str">
        <f t="shared" si="17"/>
        <v>BLANK</v>
      </c>
      <c r="P170" s="19"/>
      <c r="Q170" s="19"/>
      <c r="R170" s="81" t="str">
        <f t="shared" si="18"/>
        <v>BLANK</v>
      </c>
      <c r="S170" s="82" t="e">
        <f t="shared" si="23"/>
        <v>#VALUE!</v>
      </c>
      <c r="T170" s="83"/>
      <c r="U170" s="83"/>
      <c r="V170" s="83"/>
      <c r="W170" s="113">
        <f t="shared" si="19"/>
        <v>0</v>
      </c>
      <c r="AA170" s="75"/>
      <c r="AB170" s="44"/>
    </row>
    <row r="171" spans="1:28" ht="14.4">
      <c r="A171" s="15">
        <f t="shared" si="20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1"/>
        <v>#DIV/0!</v>
      </c>
      <c r="N171" s="79" t="e">
        <f t="shared" si="22"/>
        <v>#DIV/0!</v>
      </c>
      <c r="O171" s="80" t="str">
        <f t="shared" si="17"/>
        <v>BLANK</v>
      </c>
      <c r="P171" s="19"/>
      <c r="Q171" s="19"/>
      <c r="R171" s="81" t="str">
        <f t="shared" si="18"/>
        <v>BLANK</v>
      </c>
      <c r="S171" s="82" t="e">
        <f t="shared" si="23"/>
        <v>#VALUE!</v>
      </c>
      <c r="T171" s="83"/>
      <c r="U171" s="83"/>
      <c r="V171" s="83"/>
      <c r="W171" s="113">
        <f t="shared" si="19"/>
        <v>0</v>
      </c>
      <c r="AA171" s="75"/>
      <c r="AB171" s="44"/>
    </row>
    <row r="172" spans="1:28" ht="14.4">
      <c r="A172" s="15">
        <f t="shared" si="20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1"/>
        <v>#DIV/0!</v>
      </c>
      <c r="N172" s="79" t="e">
        <f t="shared" si="22"/>
        <v>#DIV/0!</v>
      </c>
      <c r="O172" s="80" t="str">
        <f t="shared" si="17"/>
        <v>BLANK</v>
      </c>
      <c r="P172" s="19"/>
      <c r="Q172" s="19"/>
      <c r="R172" s="81" t="str">
        <f t="shared" si="18"/>
        <v>BLANK</v>
      </c>
      <c r="S172" s="82" t="e">
        <f t="shared" si="23"/>
        <v>#VALUE!</v>
      </c>
      <c r="T172" s="83"/>
      <c r="U172" s="83"/>
      <c r="V172" s="83"/>
      <c r="W172" s="113">
        <f t="shared" si="19"/>
        <v>0</v>
      </c>
      <c r="AA172" s="75"/>
      <c r="AB172" s="44"/>
    </row>
    <row r="173" spans="1:28" ht="14.4">
      <c r="A173" s="15">
        <f t="shared" si="20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1"/>
        <v>#DIV/0!</v>
      </c>
      <c r="N173" s="79" t="e">
        <f t="shared" si="22"/>
        <v>#DIV/0!</v>
      </c>
      <c r="O173" s="80" t="str">
        <f t="shared" si="17"/>
        <v>BLANK</v>
      </c>
      <c r="P173" s="19"/>
      <c r="Q173" s="19"/>
      <c r="R173" s="81" t="str">
        <f t="shared" si="18"/>
        <v>BLANK</v>
      </c>
      <c r="S173" s="82" t="e">
        <f t="shared" si="23"/>
        <v>#VALUE!</v>
      </c>
      <c r="T173" s="83"/>
      <c r="U173" s="83"/>
      <c r="V173" s="83"/>
      <c r="W173" s="113">
        <f t="shared" ref="W173:W206" si="24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4.4">
      <c r="A174" s="15">
        <f t="shared" si="20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1"/>
        <v>#DIV/0!</v>
      </c>
      <c r="N174" s="79" t="e">
        <f t="shared" si="22"/>
        <v>#DIV/0!</v>
      </c>
      <c r="O174" s="80" t="str">
        <f t="shared" si="17"/>
        <v>BLANK</v>
      </c>
      <c r="P174" s="19"/>
      <c r="Q174" s="19"/>
      <c r="R174" s="81" t="str">
        <f t="shared" si="18"/>
        <v>BLANK</v>
      </c>
      <c r="S174" s="82" t="e">
        <f t="shared" si="23"/>
        <v>#VALUE!</v>
      </c>
      <c r="T174" s="83"/>
      <c r="U174" s="83"/>
      <c r="V174" s="83"/>
      <c r="W174" s="113">
        <f t="shared" si="24"/>
        <v>0</v>
      </c>
      <c r="AA174" s="75"/>
      <c r="AB174" s="44"/>
    </row>
    <row r="175" spans="1:28" ht="14.4">
      <c r="A175" s="15">
        <f t="shared" si="20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1"/>
        <v>#DIV/0!</v>
      </c>
      <c r="N175" s="79" t="e">
        <f t="shared" si="22"/>
        <v>#DIV/0!</v>
      </c>
      <c r="O175" s="80" t="str">
        <f t="shared" si="17"/>
        <v>BLANK</v>
      </c>
      <c r="P175" s="19"/>
      <c r="Q175" s="19"/>
      <c r="R175" s="81" t="str">
        <f t="shared" si="18"/>
        <v>BLANK</v>
      </c>
      <c r="S175" s="82" t="e">
        <f t="shared" si="23"/>
        <v>#VALUE!</v>
      </c>
      <c r="T175" s="83"/>
      <c r="U175" s="83"/>
      <c r="V175" s="83"/>
      <c r="W175" s="113">
        <f t="shared" si="24"/>
        <v>0</v>
      </c>
      <c r="AA175" s="75"/>
      <c r="AB175" s="44"/>
    </row>
    <row r="176" spans="1:28" ht="14.4">
      <c r="A176" s="15">
        <f t="shared" si="20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1"/>
        <v>#DIV/0!</v>
      </c>
      <c r="N176" s="79" t="e">
        <f t="shared" si="22"/>
        <v>#DIV/0!</v>
      </c>
      <c r="O176" s="80" t="str">
        <f t="shared" si="17"/>
        <v>BLANK</v>
      </c>
      <c r="P176" s="19"/>
      <c r="Q176" s="19"/>
      <c r="R176" s="81" t="str">
        <f t="shared" si="18"/>
        <v>BLANK</v>
      </c>
      <c r="S176" s="82" t="e">
        <f t="shared" si="23"/>
        <v>#VALUE!</v>
      </c>
      <c r="T176" s="83"/>
      <c r="U176" s="83"/>
      <c r="V176" s="83"/>
      <c r="W176" s="113">
        <f t="shared" si="24"/>
        <v>0</v>
      </c>
      <c r="AA176" s="75"/>
      <c r="AB176" s="44"/>
    </row>
    <row r="177" spans="1:28" ht="14.4">
      <c r="A177" s="15">
        <f t="shared" si="20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1"/>
        <v>#DIV/0!</v>
      </c>
      <c r="N177" s="79" t="e">
        <f t="shared" si="22"/>
        <v>#DIV/0!</v>
      </c>
      <c r="O177" s="80" t="str">
        <f t="shared" si="17"/>
        <v>BLANK</v>
      </c>
      <c r="P177" s="19"/>
      <c r="Q177" s="19"/>
      <c r="R177" s="81" t="str">
        <f t="shared" si="18"/>
        <v>BLANK</v>
      </c>
      <c r="S177" s="82" t="e">
        <f t="shared" si="23"/>
        <v>#VALUE!</v>
      </c>
      <c r="T177" s="83"/>
      <c r="U177" s="83"/>
      <c r="V177" s="83"/>
      <c r="W177" s="113">
        <f t="shared" si="24"/>
        <v>0</v>
      </c>
      <c r="AA177" s="75"/>
      <c r="AB177" s="44"/>
    </row>
    <row r="178" spans="1:28" ht="14.4">
      <c r="A178" s="15">
        <f t="shared" si="20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1"/>
        <v>#DIV/0!</v>
      </c>
      <c r="N178" s="79" t="e">
        <f t="shared" si="22"/>
        <v>#DIV/0!</v>
      </c>
      <c r="O178" s="80" t="str">
        <f t="shared" si="17"/>
        <v>BLANK</v>
      </c>
      <c r="P178" s="19"/>
      <c r="Q178" s="19"/>
      <c r="R178" s="81" t="str">
        <f t="shared" si="18"/>
        <v>BLANK</v>
      </c>
      <c r="S178" s="82" t="e">
        <f t="shared" si="23"/>
        <v>#VALUE!</v>
      </c>
      <c r="T178" s="83"/>
      <c r="U178" s="83"/>
      <c r="V178" s="83"/>
      <c r="W178" s="113">
        <f t="shared" si="24"/>
        <v>0</v>
      </c>
      <c r="AA178" s="75"/>
      <c r="AB178" s="44"/>
    </row>
    <row r="179" spans="1:28" ht="14.4">
      <c r="A179" s="15">
        <f t="shared" si="20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1"/>
        <v>#DIV/0!</v>
      </c>
      <c r="N179" s="79" t="e">
        <f t="shared" si="22"/>
        <v>#DIV/0!</v>
      </c>
      <c r="O179" s="80" t="str">
        <f t="shared" si="17"/>
        <v>BLANK</v>
      </c>
      <c r="P179" s="19"/>
      <c r="Q179" s="19"/>
      <c r="R179" s="81" t="str">
        <f t="shared" si="18"/>
        <v>BLANK</v>
      </c>
      <c r="S179" s="82" t="e">
        <f t="shared" si="23"/>
        <v>#VALUE!</v>
      </c>
      <c r="T179" s="83"/>
      <c r="U179" s="83"/>
      <c r="V179" s="83"/>
      <c r="W179" s="113">
        <f t="shared" si="24"/>
        <v>0</v>
      </c>
      <c r="AA179" s="75"/>
      <c r="AB179" s="44"/>
    </row>
    <row r="180" spans="1:28" ht="14.4">
      <c r="A180" s="15">
        <f t="shared" si="20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1"/>
        <v>#DIV/0!</v>
      </c>
      <c r="N180" s="79" t="e">
        <f t="shared" si="22"/>
        <v>#DIV/0!</v>
      </c>
      <c r="O180" s="80" t="str">
        <f t="shared" si="17"/>
        <v>BLANK</v>
      </c>
      <c r="P180" s="19"/>
      <c r="Q180" s="19"/>
      <c r="R180" s="81" t="str">
        <f t="shared" si="18"/>
        <v>BLANK</v>
      </c>
      <c r="S180" s="82" t="e">
        <f t="shared" si="23"/>
        <v>#VALUE!</v>
      </c>
      <c r="T180" s="83"/>
      <c r="U180" s="83"/>
      <c r="V180" s="83"/>
      <c r="W180" s="113">
        <f t="shared" si="24"/>
        <v>0</v>
      </c>
      <c r="AA180" s="75"/>
      <c r="AB180" s="44"/>
    </row>
    <row r="181" spans="1:28" ht="14.4">
      <c r="A181" s="15">
        <f t="shared" si="20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1"/>
        <v>#DIV/0!</v>
      </c>
      <c r="N181" s="79" t="e">
        <f t="shared" si="22"/>
        <v>#DIV/0!</v>
      </c>
      <c r="O181" s="80" t="str">
        <f t="shared" si="17"/>
        <v>BLANK</v>
      </c>
      <c r="P181" s="19"/>
      <c r="Q181" s="19"/>
      <c r="R181" s="81" t="str">
        <f t="shared" si="18"/>
        <v>BLANK</v>
      </c>
      <c r="S181" s="82" t="e">
        <f t="shared" si="23"/>
        <v>#VALUE!</v>
      </c>
      <c r="T181" s="83"/>
      <c r="U181" s="83"/>
      <c r="V181" s="83"/>
      <c r="W181" s="113">
        <f t="shared" si="24"/>
        <v>0</v>
      </c>
      <c r="AA181" s="75"/>
      <c r="AB181" s="44"/>
    </row>
    <row r="182" spans="1:28" ht="14.4">
      <c r="A182" s="15">
        <f t="shared" si="20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1"/>
        <v>#DIV/0!</v>
      </c>
      <c r="N182" s="79" t="e">
        <f t="shared" si="22"/>
        <v>#DIV/0!</v>
      </c>
      <c r="O182" s="80" t="str">
        <f t="shared" si="17"/>
        <v>BLANK</v>
      </c>
      <c r="P182" s="19"/>
      <c r="Q182" s="19"/>
      <c r="R182" s="81" t="str">
        <f t="shared" si="18"/>
        <v>BLANK</v>
      </c>
      <c r="S182" s="82" t="e">
        <f t="shared" si="23"/>
        <v>#VALUE!</v>
      </c>
      <c r="T182" s="83"/>
      <c r="U182" s="83"/>
      <c r="V182" s="83"/>
      <c r="W182" s="113">
        <f t="shared" si="24"/>
        <v>0</v>
      </c>
      <c r="AA182" s="75"/>
      <c r="AB182" s="44"/>
    </row>
    <row r="183" spans="1:28" ht="14.4">
      <c r="A183" s="15">
        <f t="shared" si="20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1"/>
        <v>#DIV/0!</v>
      </c>
      <c r="N183" s="79" t="e">
        <f t="shared" si="22"/>
        <v>#DIV/0!</v>
      </c>
      <c r="O183" s="80" t="str">
        <f t="shared" si="17"/>
        <v>BLANK</v>
      </c>
      <c r="P183" s="19"/>
      <c r="Q183" s="19"/>
      <c r="R183" s="81" t="str">
        <f t="shared" si="18"/>
        <v>BLANK</v>
      </c>
      <c r="S183" s="82" t="e">
        <f t="shared" si="23"/>
        <v>#VALUE!</v>
      </c>
      <c r="T183" s="83"/>
      <c r="U183" s="83"/>
      <c r="V183" s="83"/>
      <c r="W183" s="113">
        <f t="shared" si="24"/>
        <v>0</v>
      </c>
      <c r="AA183" s="75"/>
      <c r="AB183" s="44"/>
    </row>
    <row r="184" spans="1:28" ht="14.4">
      <c r="A184" s="15">
        <f t="shared" si="20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1"/>
        <v>#DIV/0!</v>
      </c>
      <c r="N184" s="79" t="e">
        <f t="shared" si="22"/>
        <v>#DIV/0!</v>
      </c>
      <c r="O184" s="80" t="str">
        <f t="shared" si="17"/>
        <v>BLANK</v>
      </c>
      <c r="P184" s="19"/>
      <c r="Q184" s="19"/>
      <c r="R184" s="81" t="str">
        <f t="shared" si="18"/>
        <v>BLANK</v>
      </c>
      <c r="S184" s="82" t="e">
        <f t="shared" si="23"/>
        <v>#VALUE!</v>
      </c>
      <c r="T184" s="83"/>
      <c r="U184" s="83"/>
      <c r="V184" s="83"/>
      <c r="W184" s="113">
        <f t="shared" si="24"/>
        <v>0</v>
      </c>
      <c r="AA184" s="75"/>
      <c r="AB184" s="44"/>
    </row>
    <row r="185" spans="1:28" ht="14.4">
      <c r="A185" s="15">
        <f t="shared" si="20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1"/>
        <v>#DIV/0!</v>
      </c>
      <c r="N185" s="79" t="e">
        <f t="shared" si="22"/>
        <v>#DIV/0!</v>
      </c>
      <c r="O185" s="80" t="str">
        <f t="shared" si="17"/>
        <v>BLANK</v>
      </c>
      <c r="P185" s="19"/>
      <c r="Q185" s="19"/>
      <c r="R185" s="81" t="str">
        <f t="shared" si="18"/>
        <v>BLANK</v>
      </c>
      <c r="S185" s="82" t="e">
        <f t="shared" si="23"/>
        <v>#VALUE!</v>
      </c>
      <c r="T185" s="83"/>
      <c r="U185" s="83"/>
      <c r="V185" s="83"/>
      <c r="W185" s="113">
        <f t="shared" si="24"/>
        <v>0</v>
      </c>
      <c r="AA185" s="75"/>
      <c r="AB185" s="44"/>
    </row>
    <row r="186" spans="1:28" ht="14.4">
      <c r="A186" s="15">
        <f t="shared" si="20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1"/>
        <v>#DIV/0!</v>
      </c>
      <c r="N186" s="79" t="e">
        <f t="shared" si="22"/>
        <v>#DIV/0!</v>
      </c>
      <c r="O186" s="80" t="str">
        <f t="shared" si="17"/>
        <v>BLANK</v>
      </c>
      <c r="P186" s="19"/>
      <c r="Q186" s="19"/>
      <c r="R186" s="81" t="str">
        <f t="shared" si="18"/>
        <v>BLANK</v>
      </c>
      <c r="S186" s="82" t="e">
        <f t="shared" si="23"/>
        <v>#VALUE!</v>
      </c>
      <c r="T186" s="83"/>
      <c r="U186" s="83"/>
      <c r="V186" s="83"/>
      <c r="W186" s="113">
        <f t="shared" si="24"/>
        <v>0</v>
      </c>
      <c r="AA186" s="75"/>
      <c r="AB186" s="44"/>
    </row>
    <row r="187" spans="1:28" ht="14.4">
      <c r="A187" s="15">
        <f t="shared" si="20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1"/>
        <v>#DIV/0!</v>
      </c>
      <c r="N187" s="79" t="e">
        <f t="shared" si="22"/>
        <v>#DIV/0!</v>
      </c>
      <c r="O187" s="80" t="str">
        <f t="shared" si="17"/>
        <v>BLANK</v>
      </c>
      <c r="P187" s="19"/>
      <c r="Q187" s="19"/>
      <c r="R187" s="81" t="str">
        <f t="shared" si="18"/>
        <v>BLANK</v>
      </c>
      <c r="S187" s="82" t="e">
        <f t="shared" si="23"/>
        <v>#VALUE!</v>
      </c>
      <c r="T187" s="83"/>
      <c r="U187" s="83"/>
      <c r="V187" s="83"/>
      <c r="W187" s="113">
        <f t="shared" si="24"/>
        <v>0</v>
      </c>
      <c r="AA187" s="75"/>
      <c r="AB187" s="44"/>
    </row>
    <row r="188" spans="1:28" ht="14.4">
      <c r="A188" s="15">
        <f t="shared" si="20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1"/>
        <v>#DIV/0!</v>
      </c>
      <c r="N188" s="79" t="e">
        <f t="shared" si="22"/>
        <v>#DIV/0!</v>
      </c>
      <c r="O188" s="80" t="str">
        <f t="shared" si="17"/>
        <v>BLANK</v>
      </c>
      <c r="P188" s="19"/>
      <c r="Q188" s="19"/>
      <c r="R188" s="81" t="str">
        <f t="shared" si="18"/>
        <v>BLANK</v>
      </c>
      <c r="S188" s="82" t="e">
        <f t="shared" si="23"/>
        <v>#VALUE!</v>
      </c>
      <c r="T188" s="83"/>
      <c r="U188" s="83"/>
      <c r="V188" s="83"/>
      <c r="W188" s="113">
        <f t="shared" si="24"/>
        <v>0</v>
      </c>
      <c r="AA188" s="75"/>
      <c r="AB188" s="44"/>
    </row>
    <row r="189" spans="1:28" ht="14.4">
      <c r="A189" s="15">
        <f t="shared" si="20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1"/>
        <v>#DIV/0!</v>
      </c>
      <c r="N189" s="79" t="e">
        <f t="shared" si="22"/>
        <v>#DIV/0!</v>
      </c>
      <c r="O189" s="80" t="str">
        <f t="shared" si="17"/>
        <v>BLANK</v>
      </c>
      <c r="P189" s="19"/>
      <c r="Q189" s="19"/>
      <c r="R189" s="81" t="str">
        <f t="shared" si="18"/>
        <v>BLANK</v>
      </c>
      <c r="S189" s="82" t="e">
        <f t="shared" si="23"/>
        <v>#VALUE!</v>
      </c>
      <c r="T189" s="83"/>
      <c r="U189" s="83"/>
      <c r="V189" s="83"/>
      <c r="W189" s="113">
        <f t="shared" si="24"/>
        <v>0</v>
      </c>
      <c r="AA189" s="75"/>
      <c r="AB189" s="44"/>
    </row>
    <row r="190" spans="1:28" ht="14.4">
      <c r="A190" s="15">
        <f t="shared" si="20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1"/>
        <v>#DIV/0!</v>
      </c>
      <c r="N190" s="79" t="e">
        <f t="shared" si="22"/>
        <v>#DIV/0!</v>
      </c>
      <c r="O190" s="80" t="str">
        <f t="shared" si="17"/>
        <v>BLANK</v>
      </c>
      <c r="P190" s="19"/>
      <c r="Q190" s="19"/>
      <c r="R190" s="81" t="str">
        <f t="shared" si="18"/>
        <v>BLANK</v>
      </c>
      <c r="S190" s="82" t="e">
        <f t="shared" si="23"/>
        <v>#VALUE!</v>
      </c>
      <c r="T190" s="83"/>
      <c r="U190" s="83"/>
      <c r="V190" s="83"/>
      <c r="W190" s="113">
        <f t="shared" si="24"/>
        <v>0</v>
      </c>
      <c r="AA190" s="75"/>
      <c r="AB190" s="44"/>
    </row>
    <row r="191" spans="1:28" ht="14.4">
      <c r="A191" s="15">
        <f t="shared" si="20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1"/>
        <v>#DIV/0!</v>
      </c>
      <c r="N191" s="79" t="e">
        <f t="shared" si="22"/>
        <v>#DIV/0!</v>
      </c>
      <c r="O191" s="80" t="str">
        <f t="shared" si="17"/>
        <v>BLANK</v>
      </c>
      <c r="P191" s="19"/>
      <c r="Q191" s="19"/>
      <c r="R191" s="81" t="str">
        <f t="shared" si="18"/>
        <v>BLANK</v>
      </c>
      <c r="S191" s="82" t="e">
        <f t="shared" si="23"/>
        <v>#VALUE!</v>
      </c>
      <c r="T191" s="83"/>
      <c r="U191" s="83"/>
      <c r="V191" s="83"/>
      <c r="W191" s="113">
        <f t="shared" si="24"/>
        <v>0</v>
      </c>
      <c r="AA191" s="75"/>
      <c r="AB191" s="44"/>
    </row>
    <row r="192" spans="1:28" ht="14.4">
      <c r="A192" s="15">
        <f t="shared" si="20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1"/>
        <v>#DIV/0!</v>
      </c>
      <c r="N192" s="79" t="e">
        <f t="shared" si="22"/>
        <v>#DIV/0!</v>
      </c>
      <c r="O192" s="80" t="str">
        <f t="shared" si="17"/>
        <v>BLANK</v>
      </c>
      <c r="P192" s="19"/>
      <c r="Q192" s="19"/>
      <c r="R192" s="81" t="str">
        <f t="shared" si="18"/>
        <v>BLANK</v>
      </c>
      <c r="S192" s="82" t="e">
        <f t="shared" si="23"/>
        <v>#VALUE!</v>
      </c>
      <c r="T192" s="83"/>
      <c r="U192" s="83"/>
      <c r="V192" s="83"/>
      <c r="W192" s="113">
        <f t="shared" si="24"/>
        <v>0</v>
      </c>
      <c r="AA192" s="75"/>
      <c r="AB192" s="44"/>
    </row>
    <row r="193" spans="1:28" ht="14.4">
      <c r="A193" s="15">
        <f t="shared" si="20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1"/>
        <v>#DIV/0!</v>
      </c>
      <c r="N193" s="79" t="e">
        <f t="shared" si="22"/>
        <v>#DIV/0!</v>
      </c>
      <c r="O193" s="80" t="str">
        <f t="shared" si="17"/>
        <v>BLANK</v>
      </c>
      <c r="P193" s="19"/>
      <c r="Q193" s="19"/>
      <c r="R193" s="81" t="str">
        <f t="shared" si="18"/>
        <v>BLANK</v>
      </c>
      <c r="S193" s="82" t="e">
        <f t="shared" si="23"/>
        <v>#VALUE!</v>
      </c>
      <c r="T193" s="83"/>
      <c r="U193" s="83"/>
      <c r="V193" s="83"/>
      <c r="W193" s="113">
        <f t="shared" si="24"/>
        <v>0</v>
      </c>
      <c r="AA193" s="75"/>
      <c r="AB193" s="44"/>
    </row>
    <row r="194" spans="1:28" ht="14.4">
      <c r="A194" s="15">
        <f t="shared" si="20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1"/>
        <v>#DIV/0!</v>
      </c>
      <c r="N194" s="79" t="e">
        <f t="shared" si="22"/>
        <v>#DIV/0!</v>
      </c>
      <c r="O194" s="80" t="str">
        <f t="shared" si="17"/>
        <v>BLANK</v>
      </c>
      <c r="P194" s="19"/>
      <c r="Q194" s="19"/>
      <c r="R194" s="81" t="str">
        <f t="shared" si="18"/>
        <v>BLANK</v>
      </c>
      <c r="S194" s="82" t="e">
        <f t="shared" si="23"/>
        <v>#VALUE!</v>
      </c>
      <c r="T194" s="83"/>
      <c r="U194" s="83"/>
      <c r="V194" s="83"/>
      <c r="W194" s="113">
        <f t="shared" si="24"/>
        <v>0</v>
      </c>
      <c r="AA194" s="75"/>
      <c r="AB194" s="44"/>
    </row>
    <row r="195" spans="1:28" ht="14.4">
      <c r="A195" s="15">
        <f t="shared" si="20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1"/>
        <v>#DIV/0!</v>
      </c>
      <c r="N195" s="79" t="e">
        <f t="shared" si="22"/>
        <v>#DIV/0!</v>
      </c>
      <c r="O195" s="80" t="str">
        <f t="shared" si="17"/>
        <v>BLANK</v>
      </c>
      <c r="P195" s="19"/>
      <c r="Q195" s="19"/>
      <c r="R195" s="81" t="str">
        <f t="shared" si="18"/>
        <v>BLANK</v>
      </c>
      <c r="S195" s="82" t="e">
        <f t="shared" si="23"/>
        <v>#VALUE!</v>
      </c>
      <c r="T195" s="83"/>
      <c r="U195" s="83"/>
      <c r="V195" s="83"/>
      <c r="W195" s="113">
        <f t="shared" si="24"/>
        <v>0</v>
      </c>
      <c r="AA195" s="75"/>
      <c r="AB195" s="44"/>
    </row>
    <row r="196" spans="1:28" ht="14.4">
      <c r="A196" s="15">
        <f t="shared" si="20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1"/>
        <v>#DIV/0!</v>
      </c>
      <c r="N196" s="79" t="e">
        <f t="shared" si="22"/>
        <v>#DIV/0!</v>
      </c>
      <c r="O196" s="80" t="str">
        <f t="shared" si="17"/>
        <v>BLANK</v>
      </c>
      <c r="P196" s="19"/>
      <c r="Q196" s="19"/>
      <c r="R196" s="81" t="str">
        <f t="shared" si="18"/>
        <v>BLANK</v>
      </c>
      <c r="S196" s="82" t="e">
        <f t="shared" si="23"/>
        <v>#VALUE!</v>
      </c>
      <c r="T196" s="83"/>
      <c r="U196" s="83"/>
      <c r="V196" s="83"/>
      <c r="W196" s="113">
        <f t="shared" si="24"/>
        <v>0</v>
      </c>
      <c r="AA196" s="75"/>
      <c r="AB196" s="44"/>
    </row>
    <row r="197" spans="1:28" ht="14.4">
      <c r="A197" s="15">
        <f t="shared" si="20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1"/>
        <v>#DIV/0!</v>
      </c>
      <c r="N197" s="79" t="e">
        <f t="shared" si="22"/>
        <v>#DIV/0!</v>
      </c>
      <c r="O197" s="80" t="str">
        <f t="shared" si="17"/>
        <v>BLANK</v>
      </c>
      <c r="P197" s="19"/>
      <c r="Q197" s="19"/>
      <c r="R197" s="81" t="str">
        <f t="shared" si="18"/>
        <v>BLANK</v>
      </c>
      <c r="S197" s="82" t="e">
        <f t="shared" si="23"/>
        <v>#VALUE!</v>
      </c>
      <c r="T197" s="83"/>
      <c r="U197" s="83"/>
      <c r="V197" s="83"/>
      <c r="W197" s="113">
        <f t="shared" si="24"/>
        <v>0</v>
      </c>
      <c r="AA197" s="75"/>
      <c r="AB197" s="44"/>
    </row>
    <row r="198" spans="1:28" ht="14.4">
      <c r="A198" s="15">
        <f t="shared" si="20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1"/>
        <v>#DIV/0!</v>
      </c>
      <c r="N198" s="79" t="e">
        <f t="shared" si="22"/>
        <v>#DIV/0!</v>
      </c>
      <c r="O198" s="80" t="str">
        <f t="shared" si="17"/>
        <v>BLANK</v>
      </c>
      <c r="P198" s="19"/>
      <c r="Q198" s="19"/>
      <c r="R198" s="81" t="str">
        <f t="shared" si="18"/>
        <v>BLANK</v>
      </c>
      <c r="S198" s="82" t="e">
        <f t="shared" si="23"/>
        <v>#VALUE!</v>
      </c>
      <c r="T198" s="83"/>
      <c r="U198" s="83"/>
      <c r="V198" s="83"/>
      <c r="W198" s="113">
        <f t="shared" si="24"/>
        <v>0</v>
      </c>
      <c r="AA198" s="75"/>
      <c r="AB198" s="44"/>
    </row>
    <row r="199" spans="1:28" ht="14.4">
      <c r="A199" s="15">
        <f t="shared" si="20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1"/>
        <v>#DIV/0!</v>
      </c>
      <c r="N199" s="79" t="e">
        <f t="shared" si="22"/>
        <v>#DIV/0!</v>
      </c>
      <c r="O199" s="80" t="str">
        <f t="shared" si="17"/>
        <v>BLANK</v>
      </c>
      <c r="P199" s="19"/>
      <c r="Q199" s="19"/>
      <c r="R199" s="81" t="str">
        <f t="shared" si="18"/>
        <v>BLANK</v>
      </c>
      <c r="S199" s="82" t="e">
        <f t="shared" si="23"/>
        <v>#VALUE!</v>
      </c>
      <c r="T199" s="83"/>
      <c r="U199" s="83"/>
      <c r="V199" s="83"/>
      <c r="W199" s="113">
        <f t="shared" si="24"/>
        <v>0</v>
      </c>
      <c r="AA199" s="75"/>
      <c r="AB199" s="44"/>
    </row>
    <row r="200" spans="1:28" ht="14.4">
      <c r="A200" s="15">
        <f t="shared" si="20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1"/>
        <v>#DIV/0!</v>
      </c>
      <c r="N200" s="79" t="e">
        <f t="shared" si="22"/>
        <v>#DIV/0!</v>
      </c>
      <c r="O200" s="80" t="str">
        <f t="shared" si="17"/>
        <v>BLANK</v>
      </c>
      <c r="P200" s="19"/>
      <c r="Q200" s="19"/>
      <c r="R200" s="81" t="str">
        <f t="shared" si="18"/>
        <v>BLANK</v>
      </c>
      <c r="S200" s="82" t="e">
        <f t="shared" si="23"/>
        <v>#VALUE!</v>
      </c>
      <c r="T200" s="83"/>
      <c r="U200" s="83"/>
      <c r="V200" s="83"/>
      <c r="W200" s="113">
        <f t="shared" si="24"/>
        <v>0</v>
      </c>
      <c r="AA200" s="75"/>
      <c r="AB200" s="44"/>
    </row>
    <row r="201" spans="1:28" ht="14.4">
      <c r="A201" s="15">
        <f t="shared" si="20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1"/>
        <v>#DIV/0!</v>
      </c>
      <c r="N201" s="79" t="e">
        <f t="shared" si="22"/>
        <v>#DIV/0!</v>
      </c>
      <c r="O201" s="80" t="str">
        <f t="shared" si="17"/>
        <v>BLANK</v>
      </c>
      <c r="P201" s="19"/>
      <c r="Q201" s="19"/>
      <c r="R201" s="81" t="str">
        <f t="shared" si="18"/>
        <v>BLANK</v>
      </c>
      <c r="S201" s="82" t="e">
        <f t="shared" si="23"/>
        <v>#VALUE!</v>
      </c>
      <c r="T201" s="83"/>
      <c r="U201" s="83"/>
      <c r="V201" s="83"/>
      <c r="W201" s="113">
        <f t="shared" si="24"/>
        <v>0</v>
      </c>
      <c r="AA201" s="75"/>
      <c r="AB201" s="44"/>
    </row>
    <row r="202" spans="1:28" ht="14.4">
      <c r="A202" s="15">
        <f t="shared" si="20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1"/>
        <v>#DIV/0!</v>
      </c>
      <c r="N202" s="79" t="e">
        <f t="shared" si="22"/>
        <v>#DIV/0!</v>
      </c>
      <c r="O202" s="80" t="str">
        <f t="shared" si="17"/>
        <v>BLANK</v>
      </c>
      <c r="P202" s="19"/>
      <c r="Q202" s="19"/>
      <c r="R202" s="81" t="str">
        <f t="shared" si="18"/>
        <v>BLANK</v>
      </c>
      <c r="S202" s="82" t="e">
        <f t="shared" si="23"/>
        <v>#VALUE!</v>
      </c>
      <c r="T202" s="83"/>
      <c r="U202" s="83"/>
      <c r="V202" s="83"/>
      <c r="W202" s="113">
        <f t="shared" si="24"/>
        <v>0</v>
      </c>
      <c r="AA202" s="75"/>
      <c r="AB202" s="44"/>
    </row>
    <row r="203" spans="1:28" ht="14.4">
      <c r="A203" s="15">
        <f t="shared" si="20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1"/>
        <v>#DIV/0!</v>
      </c>
      <c r="N203" s="79" t="e">
        <f t="shared" si="22"/>
        <v>#DIV/0!</v>
      </c>
      <c r="O203" s="80" t="str">
        <f t="shared" si="17"/>
        <v>BLANK</v>
      </c>
      <c r="P203" s="19"/>
      <c r="Q203" s="19"/>
      <c r="R203" s="81" t="str">
        <f t="shared" si="18"/>
        <v>BLANK</v>
      </c>
      <c r="S203" s="82" t="e">
        <f t="shared" si="23"/>
        <v>#VALUE!</v>
      </c>
      <c r="T203" s="83"/>
      <c r="U203" s="83"/>
      <c r="V203" s="83"/>
      <c r="W203" s="113">
        <f t="shared" si="24"/>
        <v>0</v>
      </c>
      <c r="AA203" s="75"/>
      <c r="AB203" s="44"/>
    </row>
    <row r="204" spans="1:28" ht="14.4">
      <c r="A204" s="15">
        <f t="shared" si="20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1"/>
        <v>#DIV/0!</v>
      </c>
      <c r="N204" s="79" t="e">
        <f t="shared" si="22"/>
        <v>#DIV/0!</v>
      </c>
      <c r="O204" s="80" t="str">
        <f t="shared" si="17"/>
        <v>BLANK</v>
      </c>
      <c r="P204" s="19"/>
      <c r="Q204" s="19"/>
      <c r="R204" s="81" t="str">
        <f t="shared" si="18"/>
        <v>BLANK</v>
      </c>
      <c r="S204" s="82" t="e">
        <f t="shared" si="23"/>
        <v>#VALUE!</v>
      </c>
      <c r="T204" s="83"/>
      <c r="U204" s="83"/>
      <c r="V204" s="83"/>
      <c r="W204" s="113">
        <f t="shared" si="24"/>
        <v>0</v>
      </c>
      <c r="AA204" s="75"/>
      <c r="AB204" s="44"/>
    </row>
    <row r="205" spans="1:28" ht="14.4">
      <c r="A205" s="15">
        <f t="shared" si="20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1"/>
        <v>#DIV/0!</v>
      </c>
      <c r="N205" s="79" t="e">
        <f t="shared" si="22"/>
        <v>#DIV/0!</v>
      </c>
      <c r="O205" s="80" t="str">
        <f t="shared" ref="O205:O213" si="25">IF(K205=0,"BLANK",(J205-K205))</f>
        <v>BLANK</v>
      </c>
      <c r="P205" s="19"/>
      <c r="Q205" s="19"/>
      <c r="R205" s="81" t="str">
        <f t="shared" ref="R205:R213" si="26">IF(K205=0,"BLANK",SUM(P205:Q205))</f>
        <v>BLANK</v>
      </c>
      <c r="S205" s="82" t="e">
        <f t="shared" si="23"/>
        <v>#VALUE!</v>
      </c>
      <c r="T205" s="83"/>
      <c r="U205" s="83"/>
      <c r="V205" s="83"/>
      <c r="W205" s="113">
        <f t="shared" si="24"/>
        <v>0</v>
      </c>
      <c r="AA205" s="75"/>
      <c r="AB205" s="44"/>
    </row>
    <row r="206" spans="1:28" ht="14.4">
      <c r="A206" s="15">
        <f t="shared" si="20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1"/>
        <v>#DIV/0!</v>
      </c>
      <c r="N206" s="79" t="e">
        <f t="shared" si="22"/>
        <v>#DIV/0!</v>
      </c>
      <c r="O206" s="80" t="str">
        <f t="shared" si="25"/>
        <v>BLANK</v>
      </c>
      <c r="P206" s="19"/>
      <c r="Q206" s="19"/>
      <c r="R206" s="81" t="str">
        <f t="shared" si="26"/>
        <v>BLANK</v>
      </c>
      <c r="S206" s="82" t="e">
        <f t="shared" si="23"/>
        <v>#VALUE!</v>
      </c>
      <c r="T206" s="83"/>
      <c r="U206" s="83"/>
      <c r="V206" s="83"/>
      <c r="W206" s="113">
        <f t="shared" si="24"/>
        <v>0</v>
      </c>
      <c r="AA206" s="75"/>
      <c r="AB206" s="44"/>
    </row>
    <row r="207" spans="1:28" ht="14.4">
      <c r="A207" s="15">
        <f t="shared" ref="A207:A213" si="27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28">J207/L207</f>
        <v>#DIV/0!</v>
      </c>
      <c r="N207" s="79" t="e">
        <f t="shared" ref="N207:N213" si="29">K207/M207</f>
        <v>#DIV/0!</v>
      </c>
      <c r="O207" s="80" t="str">
        <f t="shared" si="25"/>
        <v>BLANK</v>
      </c>
      <c r="P207" s="19"/>
      <c r="Q207" s="19"/>
      <c r="R207" s="81" t="str">
        <f t="shared" si="26"/>
        <v>BLANK</v>
      </c>
      <c r="S207" s="82" t="e">
        <f t="shared" ref="S207:S213" si="30">(R207/(K207-P207))*(360/F207)</f>
        <v>#VALUE!</v>
      </c>
      <c r="T207" s="83"/>
      <c r="U207" s="83"/>
      <c r="V207" s="83"/>
      <c r="W207" s="113">
        <f t="shared" ref="W207:W213" si="31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4.4">
      <c r="A208" s="15">
        <f t="shared" si="27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28"/>
        <v>#DIV/0!</v>
      </c>
      <c r="N208" s="79" t="e">
        <f t="shared" si="29"/>
        <v>#DIV/0!</v>
      </c>
      <c r="O208" s="80" t="str">
        <f t="shared" si="25"/>
        <v>BLANK</v>
      </c>
      <c r="P208" s="19"/>
      <c r="Q208" s="19"/>
      <c r="R208" s="81" t="str">
        <f t="shared" si="26"/>
        <v>BLANK</v>
      </c>
      <c r="S208" s="82" t="e">
        <f t="shared" si="30"/>
        <v>#VALUE!</v>
      </c>
      <c r="T208" s="83"/>
      <c r="U208" s="83"/>
      <c r="V208" s="83"/>
      <c r="W208" s="113">
        <f t="shared" si="31"/>
        <v>0</v>
      </c>
      <c r="AA208" s="75"/>
      <c r="AB208" s="44"/>
    </row>
    <row r="209" spans="1:28" ht="14.4">
      <c r="A209" s="15">
        <f t="shared" si="27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28"/>
        <v>#DIV/0!</v>
      </c>
      <c r="N209" s="79" t="e">
        <f t="shared" si="29"/>
        <v>#DIV/0!</v>
      </c>
      <c r="O209" s="80" t="str">
        <f t="shared" si="25"/>
        <v>BLANK</v>
      </c>
      <c r="P209" s="19"/>
      <c r="Q209" s="19"/>
      <c r="R209" s="81" t="str">
        <f t="shared" si="26"/>
        <v>BLANK</v>
      </c>
      <c r="S209" s="82" t="e">
        <f t="shared" si="30"/>
        <v>#VALUE!</v>
      </c>
      <c r="T209" s="83"/>
      <c r="U209" s="83"/>
      <c r="V209" s="83"/>
      <c r="W209" s="113">
        <f t="shared" si="31"/>
        <v>0</v>
      </c>
      <c r="AA209" s="75"/>
      <c r="AB209" s="44"/>
    </row>
    <row r="210" spans="1:28" ht="14.4">
      <c r="A210" s="15">
        <f t="shared" si="27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28"/>
        <v>#DIV/0!</v>
      </c>
      <c r="N210" s="79" t="e">
        <f t="shared" si="29"/>
        <v>#DIV/0!</v>
      </c>
      <c r="O210" s="80" t="str">
        <f t="shared" si="25"/>
        <v>BLANK</v>
      </c>
      <c r="P210" s="19"/>
      <c r="Q210" s="19"/>
      <c r="R210" s="81" t="str">
        <f t="shared" si="26"/>
        <v>BLANK</v>
      </c>
      <c r="S210" s="82" t="e">
        <f t="shared" si="30"/>
        <v>#VALUE!</v>
      </c>
      <c r="T210" s="83"/>
      <c r="U210" s="83"/>
      <c r="V210" s="83"/>
      <c r="W210" s="113">
        <f t="shared" si="31"/>
        <v>0</v>
      </c>
      <c r="AA210" s="75"/>
      <c r="AB210" s="44"/>
    </row>
    <row r="211" spans="1:28" ht="14.4">
      <c r="A211" s="15">
        <f t="shared" si="27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28"/>
        <v>#DIV/0!</v>
      </c>
      <c r="N211" s="79" t="e">
        <f t="shared" si="29"/>
        <v>#DIV/0!</v>
      </c>
      <c r="O211" s="80" t="str">
        <f t="shared" si="25"/>
        <v>BLANK</v>
      </c>
      <c r="P211" s="19"/>
      <c r="Q211" s="19"/>
      <c r="R211" s="81" t="str">
        <f t="shared" si="26"/>
        <v>BLANK</v>
      </c>
      <c r="S211" s="82" t="e">
        <f t="shared" si="30"/>
        <v>#VALUE!</v>
      </c>
      <c r="T211" s="83"/>
      <c r="U211" s="83"/>
      <c r="V211" s="83"/>
      <c r="W211" s="113">
        <f t="shared" si="31"/>
        <v>0</v>
      </c>
      <c r="AA211" s="75"/>
      <c r="AB211" s="44"/>
    </row>
    <row r="212" spans="1:28" ht="14.4">
      <c r="A212" s="15">
        <f t="shared" si="27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28"/>
        <v>#DIV/0!</v>
      </c>
      <c r="N212" s="79" t="e">
        <f t="shared" si="29"/>
        <v>#DIV/0!</v>
      </c>
      <c r="O212" s="80" t="str">
        <f t="shared" si="25"/>
        <v>BLANK</v>
      </c>
      <c r="P212" s="19"/>
      <c r="Q212" s="19"/>
      <c r="R212" s="81" t="str">
        <f t="shared" si="26"/>
        <v>BLANK</v>
      </c>
      <c r="S212" s="82" t="e">
        <f t="shared" si="30"/>
        <v>#VALUE!</v>
      </c>
      <c r="T212" s="83"/>
      <c r="U212" s="83"/>
      <c r="V212" s="83"/>
      <c r="W212" s="113">
        <f t="shared" si="31"/>
        <v>0</v>
      </c>
      <c r="AA212" s="75"/>
      <c r="AB212" s="44"/>
    </row>
    <row r="213" spans="1:28" ht="15" thickBot="1">
      <c r="A213" s="15">
        <f t="shared" si="27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28"/>
        <v>#DIV/0!</v>
      </c>
      <c r="N213" s="79" t="e">
        <f t="shared" si="29"/>
        <v>#DIV/0!</v>
      </c>
      <c r="O213" s="80" t="str">
        <f t="shared" si="25"/>
        <v>BLANK</v>
      </c>
      <c r="P213" s="19"/>
      <c r="Q213" s="19"/>
      <c r="R213" s="81" t="str">
        <f t="shared" si="26"/>
        <v>BLANK</v>
      </c>
      <c r="S213" s="82" t="e">
        <f t="shared" si="30"/>
        <v>#VALUE!</v>
      </c>
      <c r="T213" s="83"/>
      <c r="U213" s="83"/>
      <c r="V213" s="83"/>
      <c r="W213" s="113">
        <f t="shared" si="31"/>
        <v>0</v>
      </c>
      <c r="AA213" s="84"/>
      <c r="AB213" s="44"/>
    </row>
    <row r="214" spans="1:28" ht="16.2" thickBot="1">
      <c r="A214" s="85" t="s">
        <v>123</v>
      </c>
      <c r="B214" s="86"/>
      <c r="C214" s="87"/>
      <c r="D214" s="88">
        <f>COUNTA(D14:D213)</f>
        <v>35</v>
      </c>
      <c r="E214" s="89" t="s">
        <v>124</v>
      </c>
      <c r="F214" s="90">
        <f>AVERAGE(F14:F213)</f>
        <v>34.657142857142858</v>
      </c>
      <c r="G214" s="91"/>
      <c r="H214" s="91"/>
      <c r="I214" s="92">
        <f>COUNTIF(I14:I213,"No")</f>
        <v>22</v>
      </c>
      <c r="J214" s="93">
        <f>AVERAGEIF(J14:J213,"&lt;&gt;BLANK")</f>
        <v>23872.114285714284</v>
      </c>
      <c r="K214" s="94">
        <f>AVERAGEIF(K14:K213,"&lt;&gt;BLANK")</f>
        <v>23617.142857142859</v>
      </c>
      <c r="L214" s="95">
        <f>AVERAGEIF(L14:L213,"&lt;&gt;BLANK")</f>
        <v>0.95171428571428562</v>
      </c>
      <c r="M214" s="94">
        <f>J214/L214</f>
        <v>25083.278294806365</v>
      </c>
      <c r="N214" s="96">
        <f>K214/M214</f>
        <v>0.94154928951344141</v>
      </c>
      <c r="O214" s="94">
        <f>AVERAGEIF(O14:O213,"&lt;&gt;BLANK")</f>
        <v>254.97142857142856</v>
      </c>
      <c r="P214" s="94">
        <f>AVERAGEIF(P14:P213,"&lt;&gt;BLANK")</f>
        <v>1068.562857142857</v>
      </c>
      <c r="Q214" s="94">
        <f>AVERAGEIF(Q14:Q213,"&lt;&gt;BLANK")</f>
        <v>1626.2585714285713</v>
      </c>
      <c r="R214" s="97">
        <f>AVERAGEIF(R14:R213,"&lt;&gt;BLANK")</f>
        <v>2694.8214285714289</v>
      </c>
      <c r="S214" s="97" t="e">
        <f>AVERAGEIF(S14:S213,"&lt;&gt;BLANK")</f>
        <v>#DIV/0!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9</v>
      </c>
      <c r="AB214" s="101">
        <f>AVERAGEIF(AB14:AB213,"&lt;&gt;BLANK")</f>
        <v>593.75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scale="9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4.4"/>
  <cols>
    <col min="1" max="1" width="36.5546875" customWidth="1"/>
    <col min="2" max="2" width="11.5546875" bestFit="1" customWidth="1"/>
    <col min="3" max="3" width="9" customWidth="1"/>
  </cols>
  <sheetData>
    <row r="1" spans="1:2" ht="22.5" customHeight="1">
      <c r="A1" s="33" t="s">
        <v>125</v>
      </c>
    </row>
    <row r="2" spans="1:2" ht="22.5" customHeight="1">
      <c r="A2" s="5" t="s">
        <v>126</v>
      </c>
      <c r="B2" s="14">
        <f>'Sales Log'!I214/'Scoreboard Total'!B3</f>
        <v>0.62857142857142856</v>
      </c>
    </row>
    <row r="3" spans="1:2" ht="22.5" customHeight="1">
      <c r="A3" s="5" t="s">
        <v>127</v>
      </c>
      <c r="B3" s="6">
        <f>'Sales Log'!D214</f>
        <v>35</v>
      </c>
    </row>
    <row r="4" spans="1:2" ht="21.75" customHeight="1">
      <c r="A4" s="5" t="s">
        <v>128</v>
      </c>
      <c r="B4" s="7">
        <f>'Sales Log'!$F$214</f>
        <v>34.657142857142858</v>
      </c>
    </row>
    <row r="5" spans="1:2" ht="22.5" customHeight="1">
      <c r="A5" s="5" t="s">
        <v>129</v>
      </c>
      <c r="B5" s="8">
        <f>'Sales Log'!$J$214</f>
        <v>23872.114285714284</v>
      </c>
    </row>
    <row r="6" spans="1:2" ht="22.5" customHeight="1">
      <c r="A6" s="5" t="s">
        <v>130</v>
      </c>
      <c r="B6" s="8">
        <f>'Sales Log'!$K$214</f>
        <v>23617.142857142859</v>
      </c>
    </row>
    <row r="7" spans="1:2" ht="22.5" customHeight="1">
      <c r="A7" s="5" t="s">
        <v>131</v>
      </c>
      <c r="B7" s="8">
        <f>'Sales Log'!$M$214</f>
        <v>25083.278294806365</v>
      </c>
    </row>
    <row r="8" spans="1:2" ht="22.5" customHeight="1">
      <c r="A8" s="5" t="s">
        <v>132</v>
      </c>
      <c r="B8" s="9">
        <f>'Sales Log'!L214</f>
        <v>0.95171428571428562</v>
      </c>
    </row>
    <row r="9" spans="1:2" ht="22.5" customHeight="1">
      <c r="A9" s="5" t="s">
        <v>133</v>
      </c>
      <c r="B9" s="9">
        <f>'Sales Log'!$N$214</f>
        <v>0.94154928951344141</v>
      </c>
    </row>
    <row r="10" spans="1:2" ht="22.5" customHeight="1">
      <c r="A10" s="5" t="s">
        <v>134</v>
      </c>
      <c r="B10" s="8">
        <f>'Sales Log'!$O$214</f>
        <v>254.97142857142856</v>
      </c>
    </row>
    <row r="11" spans="1:2" ht="22.5" customHeight="1">
      <c r="A11" s="5" t="s">
        <v>135</v>
      </c>
      <c r="B11" s="8">
        <f>'Sales Log'!$P$214</f>
        <v>1068.562857142857</v>
      </c>
    </row>
    <row r="12" spans="1:2" ht="22.5" customHeight="1">
      <c r="A12" s="5" t="s">
        <v>136</v>
      </c>
      <c r="B12" s="8">
        <f>'Sales Log'!$Q$214</f>
        <v>1626.2585714285713</v>
      </c>
    </row>
    <row r="13" spans="1:2" ht="22.5" customHeight="1">
      <c r="A13" s="5" t="s">
        <v>137</v>
      </c>
      <c r="B13" s="8">
        <f>'Sales Log'!$R$214</f>
        <v>2694.8214285714289</v>
      </c>
    </row>
    <row r="14" spans="1:2" ht="21.75" customHeight="1">
      <c r="A14" s="5" t="s">
        <v>138</v>
      </c>
      <c r="B14" s="10">
        <f>B13*B3</f>
        <v>94318.750000000015</v>
      </c>
    </row>
    <row r="15" spans="1:2" ht="21.75" customHeight="1">
      <c r="A15" s="5" t="s">
        <v>92</v>
      </c>
      <c r="B15" s="9">
        <f>(B13/(B6)*(360/B4))</f>
        <v>1.1852565929744487</v>
      </c>
    </row>
    <row r="16" spans="1:2" ht="21.75" customHeight="1">
      <c r="A16" s="5" t="s">
        <v>139</v>
      </c>
      <c r="B16" s="9">
        <f>'Sales Log'!AA214/'Scoreboard Total'!B3</f>
        <v>0.25714285714285712</v>
      </c>
    </row>
    <row r="17" spans="1:2" ht="21.75" customHeight="1">
      <c r="A17" s="5" t="s">
        <v>140</v>
      </c>
      <c r="B17" s="45">
        <f>'Sales Log'!$AB$214</f>
        <v>593.75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4.4"/>
  <cols>
    <col min="1" max="1" width="37.6640625" bestFit="1" customWidth="1"/>
    <col min="2" max="2" width="13.44140625" customWidth="1"/>
    <col min="3" max="13" width="19.6640625" customWidth="1"/>
  </cols>
  <sheetData>
    <row r="1" spans="1:13" ht="22.5" customHeight="1">
      <c r="A1" s="20" t="s">
        <v>141</v>
      </c>
      <c r="B1" s="21"/>
      <c r="C1" s="43" t="s">
        <v>142</v>
      </c>
    </row>
    <row r="2" spans="1:13" ht="22.5" customHeight="1">
      <c r="A2" s="22" t="s">
        <v>94</v>
      </c>
      <c r="B2" s="22" t="s">
        <v>143</v>
      </c>
      <c r="C2" s="32" t="s">
        <v>5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144</v>
      </c>
      <c r="B3" s="14">
        <f>COUNTIFS('Sales Log'!$I$14:$I$213,"No")/B4</f>
        <v>0.62857142857142856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6">
        <f>'Sales Log'!D214</f>
        <v>35</v>
      </c>
      <c r="C4" s="40">
        <f>COUNTIF('Sales Log'!$U$14:$U$213,C2)</f>
        <v>0</v>
      </c>
      <c r="D4" s="40">
        <f>COUNTIF('Sales Log'!$U$14:$U$213,D2)</f>
        <v>0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128</v>
      </c>
      <c r="B5" s="7">
        <f>'Sales Log'!$F$214</f>
        <v>34.657142857142858</v>
      </c>
      <c r="C5" s="24" t="e">
        <f ca="1">AVERAGEIF('Sales Log'!$U$14:$U$213,C2,'Sales Log'!$F$14:$F$209)</f>
        <v>#DIV/0!</v>
      </c>
      <c r="D5" s="24" t="e">
        <f ca="1">AVERAGEIF('Sales Log'!$U$14:$U$213,D2,'Sales Log'!$F$14:$F$209)</f>
        <v>#DIV/0!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129</v>
      </c>
      <c r="B6" s="8">
        <f>'Sales Log'!$J$214</f>
        <v>23872.114285714284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>
        <f>'Sales Log'!$K$214</f>
        <v>23617.142857142859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>
        <f>'Sales Log'!$M$214</f>
        <v>25083.278294806365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>
        <f>'Sales Log'!L214</f>
        <v>0.95171428571428562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>
        <f>'Sales Log'!$N$214</f>
        <v>0.94154928951344141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>
        <f>'Sales Log'!$O$214</f>
        <v>254.97142857142856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>
        <f>'Sales Log'!$P$214</f>
        <v>1068.562857142857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>
        <f>'Sales Log'!$Q$214</f>
        <v>1626.2585714285713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>
        <f>'Sales Log'!$R$214</f>
        <v>2694.8214285714289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138</v>
      </c>
      <c r="B15" s="10">
        <f t="shared" ref="B15:M15" si="2">B14*B4</f>
        <v>94318.750000000015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si="2"/>
        <v>#DIV/0!</v>
      </c>
    </row>
    <row r="16" spans="1:13" ht="21.75" customHeight="1">
      <c r="A16" s="5" t="s">
        <v>92</v>
      </c>
      <c r="B16" s="9">
        <f>(B14/(B7)*(360/B5))</f>
        <v>1.1852565929744487</v>
      </c>
      <c r="C16" s="9" t="e">
        <f t="shared" ref="C16:M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  <c r="M16" s="9" t="e">
        <f t="shared" ca="1" si="3"/>
        <v>#DIV/0!</v>
      </c>
    </row>
    <row r="17" spans="1:13" ht="21.75" customHeight="1">
      <c r="A17" s="5" t="s">
        <v>139</v>
      </c>
      <c r="B17" s="9">
        <f>'Sales Log'!AA214/'Scoreboard Total'!B3</f>
        <v>0.25714285714285712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14">
        <f>'Sales Log'!$AB$214</f>
        <v>593.75</v>
      </c>
      <c r="C18" s="114" t="e">
        <f>AVERAGEIF('Sales Log'!$U$14:$U$213,C2,'Sales Log'!$AB$14:$AB$213)</f>
        <v>#DIV/0!</v>
      </c>
      <c r="D18" s="114" t="e">
        <f>AVERAGEIF('Sales Log'!$U$14:$U$213,D2,'Sales Log'!$AB$14:$AB$213)</f>
        <v>#DIV/0!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defaultRowHeight="14.4"/>
  <cols>
    <col min="1" max="1" width="37.5546875" customWidth="1"/>
    <col min="2" max="2" width="13.44140625" customWidth="1"/>
    <col min="3" max="12" width="19.6640625" customWidth="1"/>
    <col min="13" max="63" width="18.44140625" customWidth="1"/>
  </cols>
  <sheetData>
    <row r="1" spans="1:63" ht="22.5" customHeight="1" thickBot="1">
      <c r="A1" s="20" t="s">
        <v>141</v>
      </c>
      <c r="B1" s="21"/>
      <c r="C1" s="43" t="s">
        <v>142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145</v>
      </c>
      <c r="B2" s="22" t="s">
        <v>143</v>
      </c>
      <c r="C2" s="31" t="s">
        <v>7</v>
      </c>
      <c r="D2" s="31" t="s">
        <v>10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144</v>
      </c>
      <c r="B3" s="14">
        <f>COUNTIFS('Sales Log'!$I$14:$I$213,"No")/B4</f>
        <v>0.62857142857142856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35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128</v>
      </c>
      <c r="B5" s="7">
        <f>'Sales Log'!$F$214</f>
        <v>34.657142857142858</v>
      </c>
      <c r="C5" s="24" t="e">
        <f ca="1">AVERAGEIF('Sales Log'!$T$14:$T$213,C2,'Sales Log'!$F$14:$F$209)</f>
        <v>#DIV/0!</v>
      </c>
      <c r="D5" s="24" t="e">
        <f ca="1">AVERAGEIF('Sales Log'!$T$14:$T$213,D2,'Sales Log'!$F$14:$F$209)</f>
        <v>#DIV/0!</v>
      </c>
      <c r="E5" s="24" t="e">
        <f ca="1">AVERAGEIF('Sales Log'!$T$14:$T$213,E2,'Sales Log'!$F$14:$F$209)</f>
        <v>#DIV/0!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129</v>
      </c>
      <c r="B6" s="8">
        <f>'Sales Log'!$J$214</f>
        <v>23872.114285714284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>
        <f>'Sales Log'!$K$214</f>
        <v>23617.142857142859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>
        <f>'Sales Log'!$M$214</f>
        <v>25083.278294806365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>
        <f>'Sales Log'!L214</f>
        <v>0.95171428571428562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>
        <f>'Sales Log'!$N$214</f>
        <v>0.94154928951344141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>
        <f>'Sales Log'!$O$214</f>
        <v>254.97142857142856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>
        <f>'Sales Log'!$P$214</f>
        <v>1068.562857142857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>
        <f>'Sales Log'!$Q$214</f>
        <v>1626.2585714285713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>
        <f>'Sales Log'!$R$214</f>
        <v>2694.8214285714289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>
        <f>B14*B4</f>
        <v>94318.750000000015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:R15" si="3">M14*M4</f>
        <v>#DIV/0!</v>
      </c>
      <c r="N15" s="10" t="e">
        <f t="shared" si="3"/>
        <v>#DIV/0!</v>
      </c>
      <c r="O15" s="10" t="e">
        <f t="shared" si="3"/>
        <v>#DIV/0!</v>
      </c>
      <c r="P15" s="10" t="e">
        <f t="shared" si="3"/>
        <v>#DIV/0!</v>
      </c>
      <c r="Q15" s="10" t="e">
        <f t="shared" si="3"/>
        <v>#DIV/0!</v>
      </c>
      <c r="R15" s="10" t="e">
        <f t="shared" si="3"/>
        <v>#DIV/0!</v>
      </c>
      <c r="S15" s="10" t="e">
        <f t="shared" ref="S15:Z15" si="4">S14*S4</f>
        <v>#DIV/0!</v>
      </c>
      <c r="T15" s="10" t="e">
        <f t="shared" si="4"/>
        <v>#DIV/0!</v>
      </c>
      <c r="U15" s="10" t="e">
        <f t="shared" si="4"/>
        <v>#DIV/0!</v>
      </c>
      <c r="V15" s="10" t="e">
        <f t="shared" si="4"/>
        <v>#DIV/0!</v>
      </c>
      <c r="W15" s="10" t="e">
        <f t="shared" si="4"/>
        <v>#DIV/0!</v>
      </c>
      <c r="X15" s="10" t="e">
        <f t="shared" si="4"/>
        <v>#DIV/0!</v>
      </c>
      <c r="Y15" s="10" t="e">
        <f t="shared" si="4"/>
        <v>#DIV/0!</v>
      </c>
      <c r="Z15" s="10" t="e">
        <f t="shared" si="4"/>
        <v>#DIV/0!</v>
      </c>
      <c r="AA15" s="10" t="e">
        <f t="shared" ref="AA15:BK15" si="5">AA14*AA4</f>
        <v>#DIV/0!</v>
      </c>
      <c r="AB15" s="10" t="e">
        <f t="shared" si="5"/>
        <v>#DIV/0!</v>
      </c>
      <c r="AC15" s="10" t="e">
        <f t="shared" si="5"/>
        <v>#DIV/0!</v>
      </c>
      <c r="AD15" s="10" t="e">
        <f t="shared" si="5"/>
        <v>#DIV/0!</v>
      </c>
      <c r="AE15" s="10" t="e">
        <f t="shared" si="5"/>
        <v>#DIV/0!</v>
      </c>
      <c r="AF15" s="10" t="e">
        <f t="shared" si="5"/>
        <v>#DIV/0!</v>
      </c>
      <c r="AG15" s="10" t="e">
        <f t="shared" si="5"/>
        <v>#DIV/0!</v>
      </c>
      <c r="AH15" s="10" t="e">
        <f t="shared" si="5"/>
        <v>#DIV/0!</v>
      </c>
      <c r="AI15" s="10" t="e">
        <f t="shared" si="5"/>
        <v>#DIV/0!</v>
      </c>
      <c r="AJ15" s="10" t="e">
        <f t="shared" si="5"/>
        <v>#DIV/0!</v>
      </c>
      <c r="AK15" s="10" t="e">
        <f t="shared" si="5"/>
        <v>#DIV/0!</v>
      </c>
      <c r="AL15" s="10" t="e">
        <f t="shared" si="5"/>
        <v>#DIV/0!</v>
      </c>
      <c r="AM15" s="10" t="e">
        <f t="shared" si="5"/>
        <v>#DIV/0!</v>
      </c>
      <c r="AN15" s="10" t="e">
        <f t="shared" si="5"/>
        <v>#DIV/0!</v>
      </c>
      <c r="AO15" s="10" t="e">
        <f t="shared" si="5"/>
        <v>#DIV/0!</v>
      </c>
      <c r="AP15" s="10" t="e">
        <f t="shared" si="5"/>
        <v>#DIV/0!</v>
      </c>
      <c r="AQ15" s="10" t="e">
        <f t="shared" si="5"/>
        <v>#DIV/0!</v>
      </c>
      <c r="AR15" s="10" t="e">
        <f t="shared" si="5"/>
        <v>#DIV/0!</v>
      </c>
      <c r="AS15" s="10" t="e">
        <f t="shared" si="5"/>
        <v>#DIV/0!</v>
      </c>
      <c r="AT15" s="10" t="e">
        <f t="shared" si="5"/>
        <v>#DIV/0!</v>
      </c>
      <c r="AU15" s="10" t="e">
        <f t="shared" si="5"/>
        <v>#DIV/0!</v>
      </c>
      <c r="AV15" s="10" t="e">
        <f t="shared" si="5"/>
        <v>#DIV/0!</v>
      </c>
      <c r="AW15" s="10" t="e">
        <f t="shared" si="5"/>
        <v>#DIV/0!</v>
      </c>
      <c r="AX15" s="10" t="e">
        <f t="shared" si="5"/>
        <v>#DIV/0!</v>
      </c>
      <c r="AY15" s="10" t="e">
        <f t="shared" si="5"/>
        <v>#DIV/0!</v>
      </c>
      <c r="AZ15" s="10" t="e">
        <f t="shared" si="5"/>
        <v>#DIV/0!</v>
      </c>
      <c r="BA15" s="10" t="e">
        <f t="shared" si="5"/>
        <v>#DIV/0!</v>
      </c>
      <c r="BB15" s="10" t="e">
        <f t="shared" si="5"/>
        <v>#DIV/0!</v>
      </c>
      <c r="BC15" s="10" t="e">
        <f t="shared" si="5"/>
        <v>#DIV/0!</v>
      </c>
      <c r="BD15" s="10" t="e">
        <f t="shared" si="5"/>
        <v>#DIV/0!</v>
      </c>
      <c r="BE15" s="10" t="e">
        <f t="shared" si="5"/>
        <v>#DIV/0!</v>
      </c>
      <c r="BF15" s="10" t="e">
        <f t="shared" si="5"/>
        <v>#DIV/0!</v>
      </c>
      <c r="BG15" s="10" t="e">
        <f t="shared" si="5"/>
        <v>#DIV/0!</v>
      </c>
      <c r="BH15" s="10" t="e">
        <f t="shared" si="5"/>
        <v>#DIV/0!</v>
      </c>
      <c r="BI15" s="10" t="e">
        <f t="shared" si="5"/>
        <v>#DIV/0!</v>
      </c>
      <c r="BJ15" s="10" t="e">
        <f t="shared" si="5"/>
        <v>#DIV/0!</v>
      </c>
      <c r="BK15" s="10" t="e">
        <f t="shared" si="5"/>
        <v>#DIV/0!</v>
      </c>
    </row>
    <row r="16" spans="1:63" ht="21" customHeight="1">
      <c r="A16" s="5" t="s">
        <v>92</v>
      </c>
      <c r="B16" s="9">
        <f>(B14/(B7)*(360/B5))</f>
        <v>1.1852565929744487</v>
      </c>
      <c r="C16" s="9" t="e">
        <f t="shared" ref="C16:BK16" ca="1" si="6">(C14/(C7)*(360/C5))</f>
        <v>#DIV/0!</v>
      </c>
      <c r="D16" s="9" t="e">
        <f t="shared" ca="1" si="6"/>
        <v>#DIV/0!</v>
      </c>
      <c r="E16" s="9" t="e">
        <f t="shared" ca="1" si="6"/>
        <v>#DIV/0!</v>
      </c>
      <c r="F16" s="9" t="e">
        <f t="shared" ca="1" si="6"/>
        <v>#DIV/0!</v>
      </c>
      <c r="G16" s="9" t="e">
        <f t="shared" ca="1" si="6"/>
        <v>#DIV/0!</v>
      </c>
      <c r="H16" s="9" t="e">
        <f t="shared" ca="1" si="6"/>
        <v>#DIV/0!</v>
      </c>
      <c r="I16" s="9" t="e">
        <f t="shared" ca="1" si="6"/>
        <v>#DIV/0!</v>
      </c>
      <c r="J16" s="9" t="e">
        <f t="shared" ca="1" si="6"/>
        <v>#DIV/0!</v>
      </c>
      <c r="K16" s="9" t="e">
        <f t="shared" ca="1" si="6"/>
        <v>#DIV/0!</v>
      </c>
      <c r="L16" s="9" t="e">
        <f t="shared" ca="1" si="6"/>
        <v>#DIV/0!</v>
      </c>
      <c r="M16" s="9" t="e">
        <f t="shared" ca="1" si="6"/>
        <v>#DIV/0!</v>
      </c>
      <c r="N16" s="9" t="e">
        <f t="shared" ca="1" si="6"/>
        <v>#DIV/0!</v>
      </c>
      <c r="O16" s="9" t="e">
        <f t="shared" ca="1" si="6"/>
        <v>#DIV/0!</v>
      </c>
      <c r="P16" s="9" t="e">
        <f t="shared" ca="1" si="6"/>
        <v>#DIV/0!</v>
      </c>
      <c r="Q16" s="9" t="e">
        <f t="shared" ca="1" si="6"/>
        <v>#DIV/0!</v>
      </c>
      <c r="R16" s="9" t="e">
        <f t="shared" ca="1" si="6"/>
        <v>#DIV/0!</v>
      </c>
      <c r="S16" s="9" t="e">
        <f t="shared" ca="1" si="6"/>
        <v>#DIV/0!</v>
      </c>
      <c r="T16" s="9" t="e">
        <f t="shared" ca="1" si="6"/>
        <v>#DIV/0!</v>
      </c>
      <c r="U16" s="9" t="e">
        <f t="shared" ca="1" si="6"/>
        <v>#DIV/0!</v>
      </c>
      <c r="V16" s="9" t="e">
        <f t="shared" ca="1" si="6"/>
        <v>#DIV/0!</v>
      </c>
      <c r="W16" s="9" t="e">
        <f t="shared" ca="1" si="6"/>
        <v>#DIV/0!</v>
      </c>
      <c r="X16" s="9" t="e">
        <f t="shared" ca="1" si="6"/>
        <v>#DIV/0!</v>
      </c>
      <c r="Y16" s="9" t="e">
        <f t="shared" ca="1" si="6"/>
        <v>#DIV/0!</v>
      </c>
      <c r="Z16" s="9" t="e">
        <f t="shared" ca="1" si="6"/>
        <v>#DIV/0!</v>
      </c>
      <c r="AA16" s="9" t="e">
        <f t="shared" ca="1" si="6"/>
        <v>#DIV/0!</v>
      </c>
      <c r="AB16" s="9" t="e">
        <f t="shared" ca="1" si="6"/>
        <v>#DIV/0!</v>
      </c>
      <c r="AC16" s="9" t="e">
        <f t="shared" ca="1" si="6"/>
        <v>#DIV/0!</v>
      </c>
      <c r="AD16" s="9" t="e">
        <f t="shared" ca="1" si="6"/>
        <v>#DIV/0!</v>
      </c>
      <c r="AE16" s="9" t="e">
        <f t="shared" ca="1" si="6"/>
        <v>#DIV/0!</v>
      </c>
      <c r="AF16" s="9" t="e">
        <f t="shared" ca="1" si="6"/>
        <v>#DIV/0!</v>
      </c>
      <c r="AG16" s="9" t="e">
        <f t="shared" ca="1" si="6"/>
        <v>#DIV/0!</v>
      </c>
      <c r="AH16" s="9" t="e">
        <f t="shared" ca="1" si="6"/>
        <v>#DIV/0!</v>
      </c>
      <c r="AI16" s="9" t="e">
        <f t="shared" ca="1" si="6"/>
        <v>#DIV/0!</v>
      </c>
      <c r="AJ16" s="9" t="e">
        <f t="shared" ca="1" si="6"/>
        <v>#DIV/0!</v>
      </c>
      <c r="AK16" s="9" t="e">
        <f t="shared" ca="1" si="6"/>
        <v>#DIV/0!</v>
      </c>
      <c r="AL16" s="9" t="e">
        <f t="shared" ca="1" si="6"/>
        <v>#DIV/0!</v>
      </c>
      <c r="AM16" s="9" t="e">
        <f t="shared" ca="1" si="6"/>
        <v>#DIV/0!</v>
      </c>
      <c r="AN16" s="9" t="e">
        <f t="shared" ca="1" si="6"/>
        <v>#DIV/0!</v>
      </c>
      <c r="AO16" s="9" t="e">
        <f t="shared" ca="1" si="6"/>
        <v>#DIV/0!</v>
      </c>
      <c r="AP16" s="9" t="e">
        <f t="shared" ca="1" si="6"/>
        <v>#DIV/0!</v>
      </c>
      <c r="AQ16" s="9" t="e">
        <f t="shared" ca="1" si="6"/>
        <v>#DIV/0!</v>
      </c>
      <c r="AR16" s="9" t="e">
        <f t="shared" ca="1" si="6"/>
        <v>#DIV/0!</v>
      </c>
      <c r="AS16" s="9" t="e">
        <f t="shared" ca="1" si="6"/>
        <v>#DIV/0!</v>
      </c>
      <c r="AT16" s="9" t="e">
        <f t="shared" ca="1" si="6"/>
        <v>#DIV/0!</v>
      </c>
      <c r="AU16" s="9" t="e">
        <f t="shared" ca="1" si="6"/>
        <v>#DIV/0!</v>
      </c>
      <c r="AV16" s="9" t="e">
        <f t="shared" ca="1" si="6"/>
        <v>#DIV/0!</v>
      </c>
      <c r="AW16" s="9" t="e">
        <f t="shared" ca="1" si="6"/>
        <v>#DIV/0!</v>
      </c>
      <c r="AX16" s="9" t="e">
        <f t="shared" ca="1" si="6"/>
        <v>#DIV/0!</v>
      </c>
      <c r="AY16" s="9" t="e">
        <f t="shared" ca="1" si="6"/>
        <v>#DIV/0!</v>
      </c>
      <c r="AZ16" s="9" t="e">
        <f t="shared" ca="1" si="6"/>
        <v>#DIV/0!</v>
      </c>
      <c r="BA16" s="9" t="e">
        <f t="shared" ca="1" si="6"/>
        <v>#DIV/0!</v>
      </c>
      <c r="BB16" s="9" t="e">
        <f t="shared" ca="1" si="6"/>
        <v>#DIV/0!</v>
      </c>
      <c r="BC16" s="9" t="e">
        <f t="shared" ca="1" si="6"/>
        <v>#DIV/0!</v>
      </c>
      <c r="BD16" s="9" t="e">
        <f t="shared" ca="1" si="6"/>
        <v>#DIV/0!</v>
      </c>
      <c r="BE16" s="9" t="e">
        <f t="shared" ca="1" si="6"/>
        <v>#DIV/0!</v>
      </c>
      <c r="BF16" s="9" t="e">
        <f t="shared" ca="1" si="6"/>
        <v>#DIV/0!</v>
      </c>
      <c r="BG16" s="9" t="e">
        <f t="shared" ca="1" si="6"/>
        <v>#DIV/0!</v>
      </c>
      <c r="BH16" s="9" t="e">
        <f t="shared" ca="1" si="6"/>
        <v>#DIV/0!</v>
      </c>
      <c r="BI16" s="9" t="e">
        <f t="shared" ca="1" si="6"/>
        <v>#DIV/0!</v>
      </c>
      <c r="BJ16" s="9" t="e">
        <f t="shared" ca="1" si="6"/>
        <v>#DIV/0!</v>
      </c>
      <c r="BK16" s="9" t="e">
        <f t="shared" ca="1" si="6"/>
        <v>#DIV/0!</v>
      </c>
    </row>
    <row r="17" spans="1:63" ht="21" customHeight="1">
      <c r="A17" s="5" t="s">
        <v>139</v>
      </c>
      <c r="B17" s="9">
        <f>'Sales Log'!AA214/'Scoreboard Total'!B3</f>
        <v>0.25714285714285712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14">
        <f>'Sales Log'!$AB$214</f>
        <v>593.75</v>
      </c>
      <c r="C18" s="114" t="e">
        <f>AVERAGEIF('Sales Log'!$T$14:$T$213,C2,'Sales Log'!$AB$14:$AB$213)</f>
        <v>#DIV/0!</v>
      </c>
      <c r="D18" s="114" t="e">
        <f>AVERAGEIF('Sales Log'!$T$14:$T$213,D2,'Sales Log'!$AB$14:$AB$213)</f>
        <v>#DIV/0!</v>
      </c>
      <c r="E18" s="114" t="e">
        <f>AVERAGEIF('Sales Log'!$T$14:$T$213,E2,'Sales Log'!$AB$14:$AB$213)</f>
        <v>#DIV/0!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4.4"/>
  <cols>
    <col min="1" max="1" width="37.6640625" bestFit="1" customWidth="1"/>
    <col min="2" max="2" width="13.44140625" customWidth="1"/>
    <col min="3" max="12" width="19.6640625" customWidth="1"/>
  </cols>
  <sheetData>
    <row r="1" spans="1:12" ht="22.5" customHeight="1">
      <c r="A1" s="20" t="s">
        <v>141</v>
      </c>
      <c r="B1" s="21"/>
      <c r="C1" s="43" t="s">
        <v>142</v>
      </c>
    </row>
    <row r="2" spans="1:12" ht="22.5" customHeight="1">
      <c r="A2" s="22" t="s">
        <v>95</v>
      </c>
      <c r="B2" s="22" t="s">
        <v>143</v>
      </c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144</v>
      </c>
      <c r="B3" s="14">
        <f>COUNTIFS('Sales Log'!$I$14:$I$213,"No")/B4</f>
        <v>0.62857142857142856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35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128</v>
      </c>
      <c r="B5" s="7">
        <f>'Sales Log'!$F$214</f>
        <v>34.657142857142858</v>
      </c>
      <c r="C5" s="24" t="e">
        <f ca="1">AVERAGEIF('Sales Log'!$V$14:$V$213,C2,'Sales Log'!$F$14:$F$209)</f>
        <v>#DIV/0!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129</v>
      </c>
      <c r="B6" s="8">
        <f>'Sales Log'!$J$214</f>
        <v>23872.114285714284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>
        <f>'Sales Log'!$K$214</f>
        <v>23617.142857142859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>
        <f>'Sales Log'!$M$214</f>
        <v>25083.278294806365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>
        <f>'Sales Log'!L214</f>
        <v>0.95171428571428562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>
        <f>'Sales Log'!$N$214</f>
        <v>0.94154928951344141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>
        <f>'Sales Log'!$O$214</f>
        <v>254.97142857142856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>
        <f>'Sales Log'!$P$214</f>
        <v>1068.562857142857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>
        <f>'Sales Log'!$Q$214</f>
        <v>1626.2585714285713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>
        <f>'Sales Log'!$R$214</f>
        <v>2694.8214285714289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>
        <f t="shared" ref="B15:L15" si="2">B14*B4</f>
        <v>94318.750000000015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1.1852565929744487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>
        <f>'Sales Log'!AA214/'Scoreboard Total'!B3</f>
        <v>0.25714285714285712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14">
        <f>'Sales Log'!$AB$214</f>
        <v>593.75</v>
      </c>
      <c r="C18" s="114" t="e">
        <f>AVERAGEIF('Sales Log'!$V$14:$V$213,C2,'Sales Log'!$AB$14:$AB$213)</f>
        <v>#DIV/0!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81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35</v>
      </c>
      <c r="C3" s="6">
        <f>COUNTIF('Sales Log'!$H$14:$H$213,C2)</f>
        <v>9</v>
      </c>
      <c r="D3" s="6">
        <f>COUNTIF('Sales Log'!$H$14:$H$213,D2)</f>
        <v>26</v>
      </c>
    </row>
    <row r="4" spans="1:4" ht="22.5" customHeight="1">
      <c r="A4" s="5" t="s">
        <v>128</v>
      </c>
      <c r="B4" s="7">
        <f>'Sales Log'!$F$214</f>
        <v>34.657142857142858</v>
      </c>
      <c r="C4" s="24">
        <f ca="1">AVERAGEIF('Sales Log'!$H$14:$H$213,C2,'Sales Log'!$F$14:$F$209)</f>
        <v>17.555555555555557</v>
      </c>
      <c r="D4" s="24">
        <f ca="1">AVERAGEIF('Sales Log'!$H$14:$H$213,D2,'Sales Log'!$F$14:$F$209)</f>
        <v>40.57692307692308</v>
      </c>
    </row>
    <row r="5" spans="1:4" ht="22.5" customHeight="1">
      <c r="A5" s="5" t="s">
        <v>129</v>
      </c>
      <c r="B5" s="8">
        <f>'Sales Log'!$J$214</f>
        <v>23872.114285714284</v>
      </c>
      <c r="C5" s="8">
        <f>AVERAGEIF('Sales Log'!$H$14:$H$213,C2,'Sales Log'!J14:J213)</f>
        <v>27434.888888888891</v>
      </c>
      <c r="D5" s="8">
        <f>AVERAGEIF('Sales Log'!$H$14:$H$213,D2,'Sales Log'!K14:K213)</f>
        <v>22387.76923076923</v>
      </c>
    </row>
    <row r="6" spans="1:4" ht="22.5" customHeight="1">
      <c r="A6" s="5" t="s">
        <v>130</v>
      </c>
      <c r="B6" s="8">
        <f>'Sales Log'!$K$214</f>
        <v>23617.142857142859</v>
      </c>
      <c r="C6" s="8">
        <f>AVERAGEIF('Sales Log'!$H$14:$H$213,C2,'Sales Log'!$K$14:$K$213)</f>
        <v>27168.666666666668</v>
      </c>
      <c r="D6" s="8">
        <f>AVERAGEIF('Sales Log'!$H$14:$H$213,D2,'Sales Log'!$K$14:$K$213)</f>
        <v>22387.76923076923</v>
      </c>
    </row>
    <row r="7" spans="1:4" ht="22.5" customHeight="1">
      <c r="A7" s="5" t="s">
        <v>131</v>
      </c>
      <c r="B7" s="8">
        <f>'Sales Log'!$M$214</f>
        <v>25083.278294806365</v>
      </c>
      <c r="C7" s="8">
        <f>AVERAGEIF('Sales Log'!$H$14:$H$213,C2,'Sales Log'!$M$14:$M$213)</f>
        <v>28106.747248903172</v>
      </c>
      <c r="D7" s="8">
        <f>AVERAGEIF('Sales Log'!$H$14:$H$213,D2,'Sales Log'!$M$14:$M$213)</f>
        <v>23873.094666487192</v>
      </c>
    </row>
    <row r="8" spans="1:4" ht="22.5" customHeight="1">
      <c r="A8" s="5" t="s">
        <v>132</v>
      </c>
      <c r="B8" s="9">
        <f>'Sales Log'!L214</f>
        <v>0.95171428571428562</v>
      </c>
      <c r="C8" s="14">
        <f>C5/C7</f>
        <v>0.97609618949981847</v>
      </c>
      <c r="D8" s="14">
        <f>D5/D7</f>
        <v>0.93778245106182045</v>
      </c>
    </row>
    <row r="9" spans="1:4" ht="22.5" customHeight="1">
      <c r="A9" s="5" t="s">
        <v>133</v>
      </c>
      <c r="B9" s="9">
        <f>'Sales Log'!$N$214</f>
        <v>0.94154928951344141</v>
      </c>
      <c r="C9" s="14">
        <f>C6/C7</f>
        <v>0.96662436339825442</v>
      </c>
      <c r="D9" s="14">
        <f>D6/D7</f>
        <v>0.93778245106182045</v>
      </c>
    </row>
    <row r="10" spans="1:4" ht="22.5" customHeight="1">
      <c r="A10" s="5" t="s">
        <v>134</v>
      </c>
      <c r="B10" s="8">
        <f>'Sales Log'!$O$214</f>
        <v>254.97142857142856</v>
      </c>
      <c r="C10" s="8">
        <f>AVERAGEIF('Sales Log'!$H$14:$H$213,C2,'Sales Log'!$O$14:$O$213)</f>
        <v>266.22222222222223</v>
      </c>
      <c r="D10" s="8">
        <f>AVERAGEIF('Sales Log'!$H$14:$H$213,D2,'Sales Log'!$O$14:$O$213)</f>
        <v>251.07692307692307</v>
      </c>
    </row>
    <row r="11" spans="1:4" ht="22.5" customHeight="1">
      <c r="A11" s="5" t="s">
        <v>135</v>
      </c>
      <c r="B11" s="8">
        <f>'Sales Log'!$P$214</f>
        <v>1068.562857142857</v>
      </c>
      <c r="C11" s="8">
        <f>AVERAGEIF('Sales Log'!$H$14:$H$213,C2,'Sales Log'!$P$14:$P$213)</f>
        <v>2322.0844444444447</v>
      </c>
      <c r="D11" s="8">
        <f>AVERAGEIF('Sales Log'!$H$14:$H$213,D2,'Sales Log'!$P$14:$P$213)</f>
        <v>634.65153846153828</v>
      </c>
    </row>
    <row r="12" spans="1:4" ht="22.5" customHeight="1">
      <c r="A12" s="5" t="s">
        <v>136</v>
      </c>
      <c r="B12" s="8">
        <f>'Sales Log'!$Q$214</f>
        <v>1626.2585714285713</v>
      </c>
      <c r="C12" s="8">
        <f>AVERAGEIF('Sales Log'!$H$14:$H$213,C2,'Sales Log'!$Q$14:$Q$213)</f>
        <v>1139.2466666666667</v>
      </c>
      <c r="D12" s="8">
        <f>AVERAGEIF('Sales Log'!$H$14:$H$213,D2,'Sales Log'!$Q$14:$Q$213)</f>
        <v>1794.8396153846152</v>
      </c>
    </row>
    <row r="13" spans="1:4" ht="22.5" customHeight="1">
      <c r="A13" s="5" t="s">
        <v>137</v>
      </c>
      <c r="B13" s="8">
        <f>'Sales Log'!$R$214</f>
        <v>2694.8214285714289</v>
      </c>
      <c r="C13" s="8">
        <f>AVERAGEIF('Sales Log'!$H$14:$H$213,C2,'Sales Log'!$R$14:$R$213)</f>
        <v>3461.3311111111116</v>
      </c>
      <c r="D13" s="8">
        <f>AVERAGEIF('Sales Log'!$H$14:$H$213,D2,'Sales Log'!$R$14:$R$213)</f>
        <v>2429.4911538461542</v>
      </c>
    </row>
    <row r="14" spans="1:4" ht="22.5" customHeight="1">
      <c r="A14" s="5" t="s">
        <v>138</v>
      </c>
      <c r="B14" s="10">
        <f>B13*B3</f>
        <v>94318.750000000015</v>
      </c>
      <c r="C14" s="10">
        <f>C13*C3</f>
        <v>31151.980000000003</v>
      </c>
      <c r="D14" s="10">
        <f>D13*D3</f>
        <v>63166.770000000011</v>
      </c>
    </row>
    <row r="15" spans="1:4" ht="22.5" customHeight="1">
      <c r="A15" s="5" t="s">
        <v>92</v>
      </c>
      <c r="B15" s="9">
        <f>(B13/(B6)*(360/B4))</f>
        <v>1.1852565929744487</v>
      </c>
      <c r="C15" s="9">
        <f ca="1">(C13/(C6)*(360/C4))</f>
        <v>2.6125387678223273</v>
      </c>
      <c r="D15" s="9">
        <f ca="1">(D13/(D6)*(360/D4))</f>
        <v>0.96278183896534453</v>
      </c>
    </row>
    <row r="16" spans="1:4" ht="22.5" customHeight="1">
      <c r="A16" s="5" t="s">
        <v>139</v>
      </c>
      <c r="B16" s="9">
        <f>'Sales Log'!AA214/'Scoreboard Total'!B3</f>
        <v>0.25714285714285712</v>
      </c>
      <c r="C16" s="9">
        <f>COUNTIFS('Sales Log'!$H$14:$H$213,C2,'Sales Log'!$AA$14:$AA$213,"Yes")/C$3</f>
        <v>0.44444444444444442</v>
      </c>
      <c r="D16" s="9">
        <f>COUNTIFS('Sales Log'!$H$14:$H$213,D2,'Sales Log'!$AA$14:$AA$213,"Yes")/D$3</f>
        <v>0.19230769230769232</v>
      </c>
    </row>
    <row r="17" spans="1:4" ht="22.5" customHeight="1">
      <c r="A17" s="5" t="s">
        <v>140</v>
      </c>
      <c r="B17" s="114">
        <f>'Sales Log'!$AB$214</f>
        <v>593.75</v>
      </c>
      <c r="C17" s="114">
        <f>AVERAGEIF('Sales Log'!$H$14:$H$213,C2,'Sales Log'!$AB$14:$AB$213)</f>
        <v>562.5</v>
      </c>
      <c r="D17" s="114">
        <f>AVERAGEIF('Sales Log'!$H$14:$H$213,D2,'Sales Log'!$AB$14:$AB$213)</f>
        <v>625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82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35</v>
      </c>
      <c r="C3" s="6">
        <f>COUNTIF('Sales Log'!$I$14:$I$213,C2)</f>
        <v>13</v>
      </c>
      <c r="D3" s="6">
        <f>COUNTIF('Sales Log'!$I$14:$I$213,D2)</f>
        <v>22</v>
      </c>
    </row>
    <row r="4" spans="1:4" ht="22.5" customHeight="1">
      <c r="A4" s="5" t="s">
        <v>128</v>
      </c>
      <c r="B4" s="7">
        <f>'Sales Log'!$F$214</f>
        <v>34.657142857142858</v>
      </c>
      <c r="C4" s="24">
        <f ca="1">AVERAGEIF('Sales Log'!$I$14:$I$213,C2,'Sales Log'!$F$14:$F$209)</f>
        <v>21.307692307692307</v>
      </c>
      <c r="D4" s="24">
        <f ca="1">AVERAGEIF('Sales Log'!$I$14:$I$213,D2,'Sales Log'!$F$14:$F$209)</f>
        <v>42.545454545454547</v>
      </c>
    </row>
    <row r="5" spans="1:4" ht="22.5" customHeight="1">
      <c r="A5" s="5" t="s">
        <v>129</v>
      </c>
      <c r="B5" s="8">
        <f>'Sales Log'!$J$214</f>
        <v>23872.114285714284</v>
      </c>
      <c r="C5" s="8">
        <f>AVERAGEIF('Sales Log'!$I$14:$I$213,C2,'Sales Log'!J14:J213)</f>
        <v>27525.461538461539</v>
      </c>
      <c r="D5" s="8">
        <f>AVERAGEIF('Sales Log'!$I$14:$I$213,D2,'Sales Log'!K14:K213)</f>
        <v>21430.227272727272</v>
      </c>
    </row>
    <row r="6" spans="1:4" ht="22.5" customHeight="1">
      <c r="A6" s="5" t="s">
        <v>130</v>
      </c>
      <c r="B6" s="8">
        <f>'Sales Log'!$K$214</f>
        <v>23617.142857142859</v>
      </c>
      <c r="C6" s="8">
        <f>AVERAGEIF('Sales Log'!$I$14:$I$213,C2,'Sales Log'!$K$14:$K$213)</f>
        <v>27318.076923076922</v>
      </c>
      <c r="D6" s="8">
        <f>AVERAGEIF('Sales Log'!$I$14:$I$213,D2,'Sales Log'!$K$14:$K$213)</f>
        <v>21430.227272727272</v>
      </c>
    </row>
    <row r="7" spans="1:4" ht="22.5" customHeight="1">
      <c r="A7" s="5" t="s">
        <v>131</v>
      </c>
      <c r="B7" s="8">
        <f>'Sales Log'!$M$214</f>
        <v>25083.278294806365</v>
      </c>
      <c r="C7" s="8">
        <f>AVERAGEIF('Sales Log'!$I$14:$I$213,C2,'Sales Log'!$M$14:$M$213)</f>
        <v>28282.269869719974</v>
      </c>
      <c r="D7" s="8">
        <f>AVERAGEIF('Sales Log'!$I$14:$I$213,D2,'Sales Log'!$M$14:$M$213)</f>
        <v>22999.621739201637</v>
      </c>
    </row>
    <row r="8" spans="1:4" ht="22.5" customHeight="1">
      <c r="A8" s="5" t="s">
        <v>132</v>
      </c>
      <c r="B8" s="9">
        <f>'Sales Log'!L214</f>
        <v>0.95171428571428562</v>
      </c>
      <c r="C8" s="14">
        <f>C5/C7</f>
        <v>0.97324089138726799</v>
      </c>
      <c r="D8" s="14">
        <f>D5/D7</f>
        <v>0.93176433576733941</v>
      </c>
    </row>
    <row r="9" spans="1:4" ht="22.5" customHeight="1">
      <c r="A9" s="5" t="s">
        <v>133</v>
      </c>
      <c r="B9" s="9">
        <f>'Sales Log'!$N$214</f>
        <v>0.94154928951344141</v>
      </c>
      <c r="C9" s="14">
        <f>C6/C7</f>
        <v>0.96590821913925118</v>
      </c>
      <c r="D9" s="14">
        <f>D6/D7</f>
        <v>0.93176433576733941</v>
      </c>
    </row>
    <row r="10" spans="1:4" ht="22.5" customHeight="1">
      <c r="A10" s="5" t="s">
        <v>134</v>
      </c>
      <c r="B10" s="8">
        <f>'Sales Log'!$O$214</f>
        <v>254.97142857142856</v>
      </c>
      <c r="C10" s="8">
        <f>AVERAGEIF('Sales Log'!$I$14:$I$213,C2,'Sales Log'!$O$14:$O$213)</f>
        <v>207.38461538461539</v>
      </c>
      <c r="D10" s="8">
        <f>AVERAGEIF('Sales Log'!$I$14:$I$213,D2,'Sales Log'!$O$14:$O$213)</f>
        <v>283.09090909090907</v>
      </c>
    </row>
    <row r="11" spans="1:4" ht="22.5" customHeight="1">
      <c r="A11" s="5" t="s">
        <v>135</v>
      </c>
      <c r="B11" s="8">
        <f>'Sales Log'!$P$214</f>
        <v>1068.562857142857</v>
      </c>
      <c r="C11" s="8">
        <f>AVERAGEIF('Sales Log'!$I$14:$I$213,C2,'Sales Log'!$P$14:$P$213)</f>
        <v>1778.5192307692307</v>
      </c>
      <c r="D11" s="8">
        <f>AVERAGEIF('Sales Log'!$I$14:$I$213,D2,'Sales Log'!$P$14:$P$213)</f>
        <v>649.04318181818178</v>
      </c>
    </row>
    <row r="12" spans="1:4" ht="22.5" customHeight="1">
      <c r="A12" s="5" t="s">
        <v>136</v>
      </c>
      <c r="B12" s="8">
        <f>'Sales Log'!$Q$214</f>
        <v>1626.2585714285713</v>
      </c>
      <c r="C12" s="8">
        <f>AVERAGEIF('Sales Log'!$I$14:$I$213,C2,'Sales Log'!$Q$14:$Q$213)</f>
        <v>1780.0453846153846</v>
      </c>
      <c r="D12" s="8">
        <f>AVERAGEIF('Sales Log'!$I$14:$I$213,D2,'Sales Log'!$Q$14:$Q$213)</f>
        <v>1535.3845454545458</v>
      </c>
    </row>
    <row r="13" spans="1:4" ht="22.5" customHeight="1">
      <c r="A13" s="5" t="s">
        <v>137</v>
      </c>
      <c r="B13" s="8">
        <f>'Sales Log'!$R$214</f>
        <v>2694.8214285714289</v>
      </c>
      <c r="C13" s="8">
        <f>AVERAGEIF('Sales Log'!$I$14:$I$213,C2,'Sales Log'!$R$14:$R$213)</f>
        <v>3558.5646153846155</v>
      </c>
      <c r="D13" s="8">
        <f>AVERAGEIF('Sales Log'!$I$14:$I$213,D2,'Sales Log'!$R$14:$R$213)</f>
        <v>2184.4277272727277</v>
      </c>
    </row>
    <row r="14" spans="1:4" ht="22.5" customHeight="1">
      <c r="A14" s="5" t="s">
        <v>138</v>
      </c>
      <c r="B14" s="10">
        <f>B13*B3</f>
        <v>94318.750000000015</v>
      </c>
      <c r="C14" s="10">
        <f>C13*C3</f>
        <v>46261.340000000004</v>
      </c>
      <c r="D14" s="10">
        <f>D13*D3</f>
        <v>48057.410000000011</v>
      </c>
    </row>
    <row r="15" spans="1:4" ht="22.5" customHeight="1">
      <c r="A15" s="5" t="s">
        <v>92</v>
      </c>
      <c r="B15" s="9">
        <f>(B13/(B6)*(360/B4))</f>
        <v>1.1852565929744487</v>
      </c>
      <c r="C15" s="9">
        <f ca="1">(C13/(C6)*(360/C4))</f>
        <v>2.2008518873612872</v>
      </c>
      <c r="D15" s="9">
        <f ca="1">(D13/(D6)*(360/D4))</f>
        <v>0.86250224953479726</v>
      </c>
    </row>
    <row r="16" spans="1:4" ht="22.5" customHeight="1">
      <c r="A16" s="5" t="s">
        <v>139</v>
      </c>
      <c r="B16" s="9">
        <f>'Sales Log'!AA214/'Scoreboard Total'!B3</f>
        <v>0.25714285714285712</v>
      </c>
      <c r="C16" s="9">
        <f>COUNTIFS('Sales Log'!$I$14:$I$213,C2,'Sales Log'!$AA$14:$AA$213,"Yes")/C$3</f>
        <v>0.46153846153846156</v>
      </c>
      <c r="D16" s="9">
        <f>COUNTIFS('Sales Log'!$I$14:$I$213,D2,'Sales Log'!$AA$14:$AA$213,"Yes")/D$3</f>
        <v>0.13636363636363635</v>
      </c>
    </row>
    <row r="17" spans="1:4" ht="22.5" customHeight="1">
      <c r="A17" s="5" t="s">
        <v>140</v>
      </c>
      <c r="B17" s="114">
        <f>'Sales Log'!$AB$214</f>
        <v>593.75</v>
      </c>
      <c r="C17" s="114">
        <f>AVERAGEIF('Sales Log'!$I$14:$I$213,C2,'Sales Log'!$AB$14:$AB$213)</f>
        <v>650</v>
      </c>
      <c r="D17" s="114">
        <f>AVERAGEIF('Sales Log'!$I$14:$I$213,D2,'Sales Log'!$AB$14:$AB$213)</f>
        <v>500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4.4"/>
  <cols>
    <col min="1" max="1" width="31.33203125" bestFit="1" customWidth="1"/>
    <col min="2" max="2" width="10.6640625" customWidth="1"/>
    <col min="3" max="9" width="20.6640625" customWidth="1"/>
    <col min="10" max="10" width="28.5546875" bestFit="1" customWidth="1"/>
    <col min="11" max="11" width="20.6640625" customWidth="1"/>
  </cols>
  <sheetData>
    <row r="1" spans="1:11" ht="22.5" customHeight="1">
      <c r="A1" s="25" t="s">
        <v>141</v>
      </c>
      <c r="B1" s="21"/>
    </row>
    <row r="2" spans="1:11" ht="22.5" customHeight="1">
      <c r="A2" s="28" t="s">
        <v>146</v>
      </c>
      <c r="B2" s="22" t="s">
        <v>143</v>
      </c>
      <c r="C2" s="32" t="s">
        <v>105</v>
      </c>
      <c r="D2" s="32" t="s">
        <v>112</v>
      </c>
      <c r="E2" s="32" t="s">
        <v>147</v>
      </c>
      <c r="F2" s="32" t="s">
        <v>148</v>
      </c>
      <c r="G2" s="32" t="s">
        <v>117</v>
      </c>
      <c r="H2" s="32" t="s">
        <v>149</v>
      </c>
      <c r="I2" s="32" t="s">
        <v>150</v>
      </c>
      <c r="J2" s="32" t="s">
        <v>121</v>
      </c>
      <c r="K2" s="32" t="s">
        <v>122</v>
      </c>
    </row>
    <row r="3" spans="1:11" ht="22.5" customHeight="1">
      <c r="A3" s="5" t="s">
        <v>127</v>
      </c>
      <c r="B3" s="6">
        <f>'Scoreboard Total'!B3</f>
        <v>35</v>
      </c>
      <c r="C3" s="6">
        <f>COUNTIF('Sales Log'!$G$14:$G$213,'Scoreboard by Source'!C2)</f>
        <v>26</v>
      </c>
      <c r="D3" s="6">
        <f>COUNTIF('Sales Log'!$G$14:$G$213,'Scoreboard by Source'!D2)</f>
        <v>5</v>
      </c>
      <c r="E3" s="6">
        <f>COUNTIF('Sales Log'!$G$14:$G$213,'Scoreboard by Source'!E2)</f>
        <v>0</v>
      </c>
      <c r="F3" s="6">
        <f>COUNTIF('Sales Log'!$G$14:$G$213,'Scoreboard by Source'!F2)</f>
        <v>0</v>
      </c>
      <c r="G3" s="6">
        <f>COUNTIF('Sales Log'!$G$14:$G$213,'Scoreboard by Source'!G2)</f>
        <v>0</v>
      </c>
      <c r="H3" s="6">
        <f>COUNTIF('Sales Log'!$G$14:$G$213,'Scoreboard by Source'!H2)</f>
        <v>0</v>
      </c>
      <c r="I3" s="6">
        <f>COUNTIF('Sales Log'!$G$14:$G$213,'Scoreboard by Source'!I2)</f>
        <v>1</v>
      </c>
      <c r="J3" s="6">
        <f>COUNTIF('Sales Log'!$G$14:$G$213,'Scoreboard by Source'!J2)</f>
        <v>1</v>
      </c>
      <c r="K3" s="6">
        <f>COUNTIF('Sales Log'!$G$14:$G$213,'Scoreboard by Source'!K2)</f>
        <v>2</v>
      </c>
    </row>
    <row r="4" spans="1:11" ht="22.5" customHeight="1">
      <c r="A4" s="5" t="s">
        <v>151</v>
      </c>
      <c r="B4" s="9">
        <f>B3/'Sales Log'!$D$214</f>
        <v>1</v>
      </c>
      <c r="C4" s="9">
        <f>C3/'Sales Log'!$D$214</f>
        <v>0.74285714285714288</v>
      </c>
      <c r="D4" s="9">
        <f>D3/'Sales Log'!$D$214</f>
        <v>0.14285714285714285</v>
      </c>
      <c r="E4" s="9">
        <f>E3/'Sales Log'!$D$214</f>
        <v>0</v>
      </c>
      <c r="F4" s="9">
        <f>F3/'Sales Log'!$D$214</f>
        <v>0</v>
      </c>
      <c r="G4" s="9">
        <f>G3/'Sales Log'!$D$214</f>
        <v>0</v>
      </c>
      <c r="H4" s="9">
        <f>H3/'Sales Log'!$D$214</f>
        <v>0</v>
      </c>
      <c r="I4" s="9">
        <f>I3/'Sales Log'!$D$214</f>
        <v>2.8571428571428571E-2</v>
      </c>
      <c r="J4" s="9">
        <f>J3/'Sales Log'!$D$214</f>
        <v>2.8571428571428571E-2</v>
      </c>
      <c r="K4" s="9">
        <f>K3/'Sales Log'!$D$214</f>
        <v>5.7142857142857141E-2</v>
      </c>
    </row>
    <row r="5" spans="1:11" ht="22.5" customHeight="1">
      <c r="A5" s="5" t="s">
        <v>144</v>
      </c>
      <c r="B5" s="14">
        <f>COUNTIFS('Sales Log'!$I$14:$I$213,"No")/B3</f>
        <v>0.62857142857142856</v>
      </c>
      <c r="C5" s="14">
        <f>COUNTIFS('Sales Log'!$I$14:$I$213,"No",'Sales Log'!$G$14:$G$213,'Scoreboard by Source'!C2)/C3</f>
        <v>0.53846153846153844</v>
      </c>
      <c r="D5" s="14">
        <f>COUNTIFS('Sales Log'!$I$14:$I$213,"No",'Sales Log'!$G$14:$G$213,'Scoreboard by Source'!D2)/D3</f>
        <v>1</v>
      </c>
      <c r="E5" s="14" t="e">
        <f>COUNTIFS('Sales Log'!$I$14:$I$213,"No",'Sales Log'!$G$14:$G$213,'Scoreboard by Source'!E2)/E3</f>
        <v>#DIV/0!</v>
      </c>
      <c r="F5" s="14" t="e">
        <f>COUNTIFS('Sales Log'!$I$14:$I$213,"No",'Sales Log'!$G$14:$G$213,'Scoreboard by Source'!F2)/F3</f>
        <v>#DIV/0!</v>
      </c>
      <c r="G5" s="14" t="e">
        <f>COUNTIFS('Sales Log'!$I$14:$I$213,"No",'Sales Log'!$G$14:$G$213,'Scoreboard by Source'!G2)/G3</f>
        <v>#DIV/0!</v>
      </c>
      <c r="H5" s="14" t="e">
        <f>COUNTIFS('Sales Log'!$I$14:$I$213,"No",'Sales Log'!$G$14:$G$213,'Scoreboard by Source'!H2)/H3</f>
        <v>#DIV/0!</v>
      </c>
      <c r="I5" s="14">
        <f>COUNTIFS('Sales Log'!$I$14:$I$213,"No",'Sales Log'!$G$14:$G$213,'Scoreboard by Source'!I2)/I3</f>
        <v>0</v>
      </c>
      <c r="J5" s="14">
        <f>COUNTIFS('Sales Log'!$I$14:$I$213,"No",'Sales Log'!$G$14:$G$213,'Scoreboard by Source'!J2)/J3</f>
        <v>1</v>
      </c>
      <c r="K5" s="14">
        <f>COUNTIFS('Sales Log'!$I$14:$I$213,"No",'Sales Log'!$G$14:$G$213,'Scoreboard by Source'!K2)/K3</f>
        <v>1</v>
      </c>
    </row>
    <row r="6" spans="1:11" s="4" customFormat="1" ht="21.75" customHeight="1">
      <c r="A6" s="11" t="s">
        <v>128</v>
      </c>
      <c r="B6" s="7">
        <f>'Sales Log'!$F$214</f>
        <v>34.657142857142858</v>
      </c>
      <c r="C6" s="24">
        <f ca="1">AVERAGEIF('Sales Log'!$G$14:$G$213,C2,'Sales Log'!$F$14:$F$209)</f>
        <v>36.46153846153846</v>
      </c>
      <c r="D6" s="24">
        <f ca="1">AVERAGEIF('Sales Log'!$G$14:$G$213,D2,'Sales Log'!$F$14:$F$209)</f>
        <v>39.6</v>
      </c>
      <c r="E6" s="24" t="e">
        <f ca="1">AVERAGEIF('Sales Log'!$G$14:$G$213,E2,'Sales Log'!$F$14:$F$209)</f>
        <v>#DIV/0!</v>
      </c>
      <c r="F6" s="24" t="e">
        <f ca="1">AVERAGEIF('Sales Log'!$G$14:$G$213,F2,'Sales Log'!$F$14:$F$209)</f>
        <v>#DIV/0!</v>
      </c>
      <c r="G6" s="24" t="e">
        <f ca="1">AVERAGEIF('Sales Log'!$G$14:$G$213,G2,'Sales Log'!$F$14:$F$209)</f>
        <v>#DIV/0!</v>
      </c>
      <c r="H6" s="24" t="e">
        <f ca="1">AVERAGEIF('Sales Log'!$G$14:$G$213,H2,'Sales Log'!$F$14:$F$209)</f>
        <v>#DIV/0!</v>
      </c>
      <c r="I6" s="24">
        <f ca="1">AVERAGEIF('Sales Log'!$G$14:$G$213,I2,'Sales Log'!$F$14:$F$209)</f>
        <v>8</v>
      </c>
      <c r="J6" s="24">
        <f ca="1">AVERAGEIF('Sales Log'!$G$14:$G$213,J2,'Sales Log'!$F$14:$F$209)</f>
        <v>59</v>
      </c>
      <c r="K6" s="24">
        <f ca="1">AVERAGEIF('Sales Log'!$G$14:$G$213,K2,'Sales Log'!$F$14:$F$209)</f>
        <v>0</v>
      </c>
    </row>
    <row r="7" spans="1:11" ht="22.5" customHeight="1">
      <c r="A7" s="5" t="s">
        <v>130</v>
      </c>
      <c r="B7" s="8">
        <f>'Sales Log'!$K$214</f>
        <v>23617.142857142859</v>
      </c>
      <c r="C7" s="8">
        <f>AVERAGEIF('Sales Log'!$G$14:$G$213,C2,'Sales Log'!$K$14:$K$213)</f>
        <v>24260.73076923077</v>
      </c>
      <c r="D7" s="8">
        <f>AVERAGEIF('Sales Log'!$G$14:$G$213,D2,'Sales Log'!$K$14:$K$213)</f>
        <v>22548.400000000001</v>
      </c>
      <c r="E7" s="8" t="e">
        <f>AVERAGEIF('Sales Log'!$G$14:$G$213,E2,'Sales Log'!$K$14:$K$213)</f>
        <v>#DIV/0!</v>
      </c>
      <c r="F7" s="8" t="e">
        <f>AVERAGEIF('Sales Log'!$G$14:$G$213,F2,'Sales Log'!$K$14:$K$213)</f>
        <v>#DIV/0!</v>
      </c>
      <c r="G7" s="8" t="e">
        <f>AVERAGEIF('Sales Log'!$G$14:$G$213,G2,'Sales Log'!$K$14:$K$213)</f>
        <v>#DIV/0!</v>
      </c>
      <c r="H7" s="8" t="e">
        <f>AVERAGEIF('Sales Log'!$G$14:$G$213,H2,'Sales Log'!$K$14:$K$213)</f>
        <v>#DIV/0!</v>
      </c>
      <c r="I7" s="8">
        <f>AVERAGEIF('Sales Log'!$G$14:$G$213,I2,'Sales Log'!$K$14:$K$213)</f>
        <v>20948</v>
      </c>
      <c r="J7" s="8">
        <f>AVERAGEIF('Sales Log'!$G$14:$G$213,J2,'Sales Log'!$K$14:$K$213)</f>
        <v>17286</v>
      </c>
      <c r="K7" s="8">
        <f>AVERAGEIF('Sales Log'!$G$14:$G$213,K2,'Sales Log'!$K$14:$K$213)</f>
        <v>22422.5</v>
      </c>
    </row>
    <row r="8" spans="1:11" ht="22.5" customHeight="1">
      <c r="A8" s="5" t="s">
        <v>152</v>
      </c>
      <c r="B8" s="9">
        <f>'Sales Log'!$N$214</f>
        <v>0.94154928951344141</v>
      </c>
      <c r="C8" s="14">
        <f>AVERAGEIF('Sales Log'!$G$14:$G$213,C2,'Sales Log'!$N14:$N$213)</f>
        <v>0.94333685142220314</v>
      </c>
      <c r="D8" s="14">
        <f>AVERAGEIF('Sales Log'!$G$14:$G$213,D2,'Sales Log'!$N14:$N$213)</f>
        <v>0.93599999999999994</v>
      </c>
      <c r="E8" s="14" t="e">
        <f>AVERAGEIF('Sales Log'!$G$14:$G$213,E2,'Sales Log'!$N14:$N$213)</f>
        <v>#DIV/0!</v>
      </c>
      <c r="F8" s="14" t="e">
        <f>AVERAGEIF('Sales Log'!$G$14:$G$213,F2,'Sales Log'!$N14:$N$213)</f>
        <v>#DIV/0!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>
        <f>AVERAGEIF('Sales Log'!$G$14:$G$213,I2,'Sales Log'!$N14:$N$213)</f>
        <v>1</v>
      </c>
      <c r="J8" s="14">
        <f>AVERAGEIF('Sales Log'!$G$14:$G$213,J2,'Sales Log'!$N14:$N$213)</f>
        <v>0.91</v>
      </c>
      <c r="K8" s="14">
        <f>AVERAGEIF('Sales Log'!$G$14:$G$213,K2,'Sales Log'!$N14:$N$213)</f>
        <v>0.94163825596794459</v>
      </c>
    </row>
    <row r="9" spans="1:11" ht="22.5" customHeight="1">
      <c r="A9" s="5" t="s">
        <v>134</v>
      </c>
      <c r="B9" s="8">
        <f>'Sales Log'!$O$214</f>
        <v>254.97142857142856</v>
      </c>
      <c r="C9" s="8">
        <f>AVERAGEIF('Sales Log'!$G$14:$G$213,C2,'Sales Log'!$O$14:$O$213)</f>
        <v>335.53846153846155</v>
      </c>
      <c r="D9" s="8">
        <f>AVERAGEIF('Sales Log'!$G$14:$G$213,D2,'Sales Log'!$O$14:$O$213)</f>
        <v>0</v>
      </c>
      <c r="E9" s="8" t="e">
        <f>AVERAGEIF('Sales Log'!$G$14:$G$213,E2,'Sales Log'!$O$14:$O$213)</f>
        <v>#DIV/0!</v>
      </c>
      <c r="F9" s="8" t="e">
        <f>AVERAGEIF('Sales Log'!$G$14:$G$213,F2,'Sales Log'!$O$14:$O$213)</f>
        <v>#DIV/0!</v>
      </c>
      <c r="G9" s="8" t="e">
        <f>AVERAGEIF('Sales Log'!$G$14:$G$213,G2,'Sales Log'!$O$14:$O$213)</f>
        <v>#DIV/0!</v>
      </c>
      <c r="H9" s="8" t="e">
        <f>AVERAGEIF('Sales Log'!$G$14:$G$213,H2,'Sales Log'!$O$14:$O$213)</f>
        <v>#DIV/0!</v>
      </c>
      <c r="I9" s="8">
        <f>AVERAGEIF('Sales Log'!$G$14:$G$213,I2,'Sales Log'!$O$14:$O$213)</f>
        <v>0</v>
      </c>
      <c r="J9" s="8">
        <f>AVERAGEIF('Sales Log'!$G$14:$G$213,J2,'Sales Log'!$O$14:$O$213)</f>
        <v>0</v>
      </c>
      <c r="K9" s="8">
        <f>AVERAGEIF('Sales Log'!$G$14:$G$213,K2,'Sales Log'!$O$14:$O$213)</f>
        <v>100</v>
      </c>
    </row>
    <row r="10" spans="1:11" ht="22.5" customHeight="1">
      <c r="A10" s="5" t="s">
        <v>153</v>
      </c>
      <c r="B10" s="8">
        <f>'Sales Log'!$P$214</f>
        <v>1068.562857142857</v>
      </c>
      <c r="C10" s="8">
        <f>AVERAGEIF('Sales Log'!$G$14:$G$213,C2,'Sales Log'!$P$14:$P$213)</f>
        <v>1044.8838461538462</v>
      </c>
      <c r="D10" s="8">
        <f>AVERAGEIF('Sales Log'!$G$14:$G$213,D2,'Sales Log'!$P$14:$P$213)</f>
        <v>1193.0720000000001</v>
      </c>
      <c r="E10" s="8" t="e">
        <f>AVERAGEIF('Sales Log'!$G$14:$G$213,E2,'Sales Log'!$P$14:$P$213)</f>
        <v>#DIV/0!</v>
      </c>
      <c r="F10" s="8" t="e">
        <f>AVERAGEIF('Sales Log'!$G$14:$G$213,F2,'Sales Log'!$P$14:$P$213)</f>
        <v>#DIV/0!</v>
      </c>
      <c r="G10" s="8" t="e">
        <f>AVERAGEIF('Sales Log'!$G$14:$G$213,G2,'Sales Log'!$P$14:$P$213)</f>
        <v>#DIV/0!</v>
      </c>
      <c r="H10" s="8" t="e">
        <f>AVERAGEIF('Sales Log'!$G$14:$G$213,H2,'Sales Log'!$P$14:$P$213)</f>
        <v>#DIV/0!</v>
      </c>
      <c r="I10" s="8">
        <f>AVERAGEIF('Sales Log'!$G$14:$G$213,I2,'Sales Log'!$P$14:$P$213)</f>
        <v>2211.6</v>
      </c>
      <c r="J10" s="8">
        <f>AVERAGEIF('Sales Log'!$G$14:$G$213,J2,'Sales Log'!$P$14:$P$213)</f>
        <v>119.76</v>
      </c>
      <c r="K10" s="8">
        <f>AVERAGEIF('Sales Log'!$G$14:$G$213,K2,'Sales Log'!$P$14:$P$213)</f>
        <v>968</v>
      </c>
    </row>
    <row r="11" spans="1:11" ht="22.5" customHeight="1">
      <c r="A11" s="5" t="s">
        <v>136</v>
      </c>
      <c r="B11" s="8">
        <f>'Sales Log'!$Q$214</f>
        <v>1626.2585714285713</v>
      </c>
      <c r="C11" s="8">
        <f>AVERAGEIF('Sales Log'!$G$14:$G$213,C2,'Sales Log'!$Q$14:$Q$213)</f>
        <v>1551.3880769230771</v>
      </c>
      <c r="D11" s="8">
        <f>AVERAGEIF('Sales Log'!$G$14:$G$213,D2,'Sales Log'!$Q$14:$Q$213)</f>
        <v>1874.114</v>
      </c>
      <c r="E11" s="8" t="e">
        <f>AVERAGEIF('Sales Log'!$G$14:$G$213,E2,'Sales Log'!$Q$14:$Q$213)</f>
        <v>#DIV/0!</v>
      </c>
      <c r="F11" s="8" t="e">
        <f>AVERAGEIF('Sales Log'!$G$14:$G$213,F2,'Sales Log'!$Q$14:$Q$213)</f>
        <v>#DIV/0!</v>
      </c>
      <c r="G11" s="8" t="e">
        <f>AVERAGEIF('Sales Log'!$G$14:$G$213,G2,'Sales Log'!$Q$14:$Q$213)</f>
        <v>#DIV/0!</v>
      </c>
      <c r="H11" s="8" t="e">
        <f>AVERAGEIF('Sales Log'!$G$14:$G$213,H2,'Sales Log'!$Q$14:$Q$213)</f>
        <v>#DIV/0!</v>
      </c>
      <c r="I11" s="8">
        <f>AVERAGEIF('Sales Log'!$G$14:$G$213,I2,'Sales Log'!$Q$14:$Q$213)</f>
        <v>889.39</v>
      </c>
      <c r="J11" s="8">
        <f>AVERAGEIF('Sales Log'!$G$14:$G$213,J2,'Sales Log'!$Q$14:$Q$213)</f>
        <v>3024</v>
      </c>
      <c r="K11" s="8">
        <f>AVERAGEIF('Sales Log'!$G$14:$G$213,K2,'Sales Log'!$Q$14:$Q$213)</f>
        <v>1649.5</v>
      </c>
    </row>
    <row r="12" spans="1:11" ht="22.5" customHeight="1">
      <c r="A12" s="5" t="s">
        <v>137</v>
      </c>
      <c r="B12" s="8">
        <f>'Sales Log'!$R$214</f>
        <v>2694.8214285714289</v>
      </c>
      <c r="C12" s="8">
        <f>AVERAGEIF('Sales Log'!$G$14:$G$213,C2,'Sales Log'!$R$14:$R$213)</f>
        <v>2596.2719230769235</v>
      </c>
      <c r="D12" s="8">
        <f>AVERAGEIF('Sales Log'!$G$14:$G$213,D2,'Sales Log'!$R$14:$R$213)</f>
        <v>3067.1860000000001</v>
      </c>
      <c r="E12" s="8" t="e">
        <f>AVERAGEIF('Sales Log'!$G$14:$G$213,E2,'Sales Log'!$R$14:$R$213)</f>
        <v>#DIV/0!</v>
      </c>
      <c r="F12" s="8" t="e">
        <f>AVERAGEIF('Sales Log'!$G$14:$G$213,F2,'Sales Log'!$R$14:$R$213)</f>
        <v>#DIV/0!</v>
      </c>
      <c r="G12" s="8" t="e">
        <f>AVERAGEIF('Sales Log'!$G$14:$G$213,G2,'Sales Log'!$R$14:$R$213)</f>
        <v>#DIV/0!</v>
      </c>
      <c r="H12" s="8" t="e">
        <f>AVERAGEIF('Sales Log'!$G$14:$G$213,H2,'Sales Log'!$R$14:$R$213)</f>
        <v>#DIV/0!</v>
      </c>
      <c r="I12" s="8">
        <f>AVERAGEIF('Sales Log'!$G$14:$G$213,I2,'Sales Log'!$R$14:$R$213)</f>
        <v>3100.99</v>
      </c>
      <c r="J12" s="8">
        <f>AVERAGEIF('Sales Log'!$G$14:$G$213,J2,'Sales Log'!$R$14:$R$213)</f>
        <v>3143.76</v>
      </c>
      <c r="K12" s="8">
        <f>AVERAGEIF('Sales Log'!$G$14:$G$213,K2,'Sales Log'!$R$14:$R$213)</f>
        <v>2617.5</v>
      </c>
    </row>
    <row r="13" spans="1:11" ht="21.75" customHeight="1">
      <c r="A13" s="5" t="s">
        <v>138</v>
      </c>
      <c r="B13" s="10">
        <f>B12*B3</f>
        <v>94318.750000000015</v>
      </c>
      <c r="C13" s="10">
        <f>C12*C3</f>
        <v>67503.070000000007</v>
      </c>
      <c r="D13" s="10">
        <f t="shared" ref="D13:K13" si="0">D12*D3</f>
        <v>15335.93</v>
      </c>
      <c r="E13" s="10" t="e">
        <f t="shared" si="0"/>
        <v>#DIV/0!</v>
      </c>
      <c r="F13" s="10" t="e">
        <f t="shared" si="0"/>
        <v>#DIV/0!</v>
      </c>
      <c r="G13" s="10" t="e">
        <f t="shared" si="0"/>
        <v>#DIV/0!</v>
      </c>
      <c r="H13" s="10" t="e">
        <f t="shared" si="0"/>
        <v>#DIV/0!</v>
      </c>
      <c r="I13" s="10">
        <f t="shared" si="0"/>
        <v>3100.99</v>
      </c>
      <c r="J13" s="10">
        <f>J12*J3</f>
        <v>3143.76</v>
      </c>
      <c r="K13" s="10">
        <f t="shared" si="0"/>
        <v>5235</v>
      </c>
    </row>
    <row r="14" spans="1:11" ht="21.75" customHeight="1">
      <c r="A14" s="5" t="s">
        <v>92</v>
      </c>
      <c r="B14" s="9">
        <f>(B12/(B7)*(360/B6))</f>
        <v>1.1852565929744487</v>
      </c>
      <c r="C14" s="9">
        <f ca="1">(C12/(C7)*(360/C6))</f>
        <v>1.0566077938468732</v>
      </c>
      <c r="D14" s="9">
        <f t="shared" ref="D14:K14" ca="1" si="1">(D12/(D7)*(360/D6))</f>
        <v>1.2366069916672175</v>
      </c>
      <c r="E14" s="9" t="e">
        <f t="shared" ca="1" si="1"/>
        <v>#DIV/0!</v>
      </c>
      <c r="F14" s="9" t="e">
        <f t="shared" ca="1" si="1"/>
        <v>#DIV/0!</v>
      </c>
      <c r="G14" s="9" t="e">
        <f t="shared" ca="1" si="1"/>
        <v>#DIV/0!</v>
      </c>
      <c r="H14" s="9" t="e">
        <f t="shared" ca="1" si="1"/>
        <v>#DIV/0!</v>
      </c>
      <c r="I14" s="9">
        <f t="shared" ca="1" si="1"/>
        <v>6.661473649035706</v>
      </c>
      <c r="J14" s="9">
        <f ca="1">(J12/(J7)*(360/J6))</f>
        <v>1.1096994334594275</v>
      </c>
      <c r="K14" s="9" t="e">
        <f t="shared" ca="1" si="1"/>
        <v>#DIV/0!</v>
      </c>
    </row>
    <row r="15" spans="1:11" ht="21.75" customHeight="1">
      <c r="A15" s="5" t="s">
        <v>139</v>
      </c>
      <c r="B15" s="9">
        <f>'Sales Log'!AA214/'Scoreboard Total'!B3</f>
        <v>0.25714285714285712</v>
      </c>
      <c r="C15" s="9">
        <f>COUNTIFS('Sales Log'!$G$14:$G$213,C2,'Sales Log'!$AA$14:$AA$213,"Yes")/C$3</f>
        <v>0.26923076923076922</v>
      </c>
      <c r="D15" s="9">
        <f>COUNTIFS('Sales Log'!$G$14:$G$213,D2,'Sales Log'!$AA$14:$AA$213,"Yes")/D$3</f>
        <v>0.2</v>
      </c>
      <c r="E15" s="9" t="e">
        <f>COUNTIFS('Sales Log'!$G$14:$G$213,E2,'Sales Log'!$AA$14:$AA$213,"Yes")/E$3</f>
        <v>#DIV/0!</v>
      </c>
      <c r="F15" s="9" t="e">
        <f>COUNTIFS('Sales Log'!$G$14:$G$213,F2,'Sales Log'!$AA$14:$AA$213,"Yes")/F$3</f>
        <v>#DIV/0!</v>
      </c>
      <c r="G15" s="9" t="e">
        <f>COUNTIFS('Sales Log'!$G$14:$G$213,G2,'Sales Log'!$AA$14:$AA$213,"Yes")/G$3</f>
        <v>#DIV/0!</v>
      </c>
      <c r="H15" s="9" t="e">
        <f>COUNTIFS('Sales Log'!$G$14:$G$213,H2,'Sales Log'!$AA$14:$AA$213,"Yes")/H$3</f>
        <v>#DIV/0!</v>
      </c>
      <c r="I15" s="9">
        <f>COUNTIFS('Sales Log'!$G$14:$G$213,I2,'Sales Log'!$AA$14:$AA$213,"Yes")/I$3</f>
        <v>0</v>
      </c>
      <c r="J15" s="9">
        <f>COUNTIFS('Sales Log'!$G$14:$G$213,J2,'Sales Log'!$AA$14:$AA$213,"Yes")/J$3</f>
        <v>1</v>
      </c>
      <c r="K15" s="9">
        <f>COUNTIFS('Sales Log'!$G$14:$G$213,K2,'Sales Log'!$AA$14:$AA$213,"Yes")/K$3</f>
        <v>0</v>
      </c>
    </row>
    <row r="16" spans="1:11" ht="21.75" customHeight="1">
      <c r="A16" s="5" t="s">
        <v>140</v>
      </c>
      <c r="B16" s="114">
        <f>'Sales Log'!$AB$214</f>
        <v>593.75</v>
      </c>
      <c r="C16" s="114">
        <f>AVERAGEIF('Sales Log'!$G$14:$G$213,C2,'Sales Log'!$AB$14:$AB$213)</f>
        <v>625</v>
      </c>
      <c r="D16" s="114">
        <f>AVERAGEIF('Sales Log'!$G$14:$G$213,D2,'Sales Log'!$AB$14:$AB$213)</f>
        <v>0</v>
      </c>
      <c r="E16" s="114" t="e">
        <f>AVERAGEIF('Sales Log'!$G$14:$G$213,E2,'Sales Log'!$AB$14:$AB$213)</f>
        <v>#DIV/0!</v>
      </c>
      <c r="F16" s="114" t="e">
        <f>AVERAGEIF('Sales Log'!$G$14:$G$213,F2,'Sales Log'!$AB$14:$AB$213)</f>
        <v>#DIV/0!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>
        <f>AVERAGEIF('Sales Log'!$G$14:$G$213,J2,'Sales Log'!$AB$14:$AB$213)</f>
        <v>1000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Chris Lumia</cp:lastModifiedBy>
  <cp:revision/>
  <dcterms:created xsi:type="dcterms:W3CDTF">2015-12-28T19:26:50Z</dcterms:created>
  <dcterms:modified xsi:type="dcterms:W3CDTF">2023-11-10T21:12:07Z</dcterms:modified>
  <cp:category/>
  <cp:contentStatus/>
</cp:coreProperties>
</file>