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c919cfb1ae8b00c/Desktop/"/>
    </mc:Choice>
  </mc:AlternateContent>
  <xr:revisionPtr revIDLastSave="3" documentId="8_{0E2217B2-D2D8-48EB-9ABA-6679FA0FD263}" xr6:coauthVersionLast="47" xr6:coauthVersionMax="47" xr10:uidLastSave="{5D4AD605-0510-41EF-A395-CA6844F045A1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1" l="1"/>
  <c r="R10" i="1" l="1"/>
  <c r="R9" i="1"/>
  <c r="R8" i="1"/>
  <c r="R7" i="1"/>
  <c r="R6" i="1"/>
  <c r="V26" i="1" l="1"/>
  <c r="X18" i="1"/>
  <c r="R21" i="1" s="1"/>
  <c r="V11" i="1"/>
  <c r="V10" i="1"/>
  <c r="V9" i="1"/>
  <c r="V8" i="1"/>
  <c r="V7" i="1"/>
  <c r="K13" i="1"/>
  <c r="D13" i="1"/>
  <c r="K5" i="1" s="1"/>
  <c r="C13" i="1"/>
  <c r="E12" i="1"/>
  <c r="E11" i="1"/>
  <c r="E10" i="1"/>
  <c r="E9" i="1"/>
  <c r="E8" i="1"/>
  <c r="E7" i="1"/>
  <c r="E6" i="1"/>
  <c r="E5" i="1"/>
  <c r="L7" i="1" l="1"/>
  <c r="L6" i="1"/>
  <c r="L12" i="1"/>
  <c r="L11" i="1"/>
  <c r="L10" i="1"/>
  <c r="L9" i="1"/>
  <c r="L8" i="1"/>
  <c r="L13" i="1"/>
  <c r="K14" i="1"/>
  <c r="L14" i="1" s="1"/>
  <c r="F6" i="1"/>
  <c r="F10" i="1"/>
  <c r="F5" i="1"/>
  <c r="F13" i="1"/>
  <c r="F7" i="1"/>
  <c r="F11" i="1"/>
  <c r="F12" i="1"/>
  <c r="F9" i="1"/>
  <c r="F8" i="1"/>
  <c r="E13" i="1"/>
  <c r="R12" i="1"/>
  <c r="V6" i="1"/>
  <c r="V12" i="1" s="1"/>
  <c r="T15" i="1" s="1"/>
  <c r="R15" i="1" l="1"/>
  <c r="V15" i="1" s="1"/>
  <c r="AC16" i="1"/>
  <c r="T21" i="1" l="1"/>
  <c r="AC10" i="1"/>
  <c r="AC12" i="1" s="1"/>
  <c r="AC18" i="1" s="1"/>
  <c r="AC20" i="1" s="1"/>
  <c r="V21" i="1" l="1"/>
  <c r="X21" i="1"/>
</calcChain>
</file>

<file path=xl/sharedStrings.xml><?xml version="1.0" encoding="utf-8"?>
<sst xmlns="http://schemas.openxmlformats.org/spreadsheetml/2006/main" count="109" uniqueCount="65">
  <si>
    <t>Category</t>
  </si>
  <si>
    <t>Sales</t>
  </si>
  <si>
    <t>Gross</t>
  </si>
  <si>
    <t>Gross as % of Sales</t>
  </si>
  <si>
    <t>%Sales Contribution</t>
  </si>
  <si>
    <t>Customer Car</t>
  </si>
  <si>
    <t>Customer Other</t>
  </si>
  <si>
    <t>Warranty</t>
  </si>
  <si>
    <t>Warranty Other</t>
  </si>
  <si>
    <t>Internal</t>
  </si>
  <si>
    <t>NVI / Road Ready</t>
  </si>
  <si>
    <t>Adj. Cost Of Labor</t>
  </si>
  <si>
    <t>Total</t>
  </si>
  <si>
    <t xml:space="preserve">    Service Department Sales And Gross  (Labor Only)              </t>
  </si>
  <si>
    <t>Expense Category</t>
  </si>
  <si>
    <t>Dollar Amount</t>
  </si>
  <si>
    <t>Department Gross</t>
  </si>
  <si>
    <t>% of Gross</t>
  </si>
  <si>
    <t>Profile</t>
  </si>
  <si>
    <t>Variable Expense</t>
  </si>
  <si>
    <t>Selling Expense</t>
  </si>
  <si>
    <t>Personnel Expense</t>
  </si>
  <si>
    <t>Semi-Fixed Expense</t>
  </si>
  <si>
    <t>Fixed Expense</t>
  </si>
  <si>
    <t>Unallocated Expense</t>
  </si>
  <si>
    <t>Dealer's Salary</t>
  </si>
  <si>
    <t>Total Expenses</t>
  </si>
  <si>
    <t>Net Profit</t>
  </si>
  <si>
    <r>
      <t xml:space="preserve">                     Service Department Profit Centering    </t>
    </r>
    <r>
      <rPr>
        <b/>
        <sz val="8"/>
        <rFont val="Arial"/>
        <family val="2"/>
      </rPr>
      <t xml:space="preserve"> </t>
    </r>
  </si>
  <si>
    <t>Performance</t>
  </si>
  <si>
    <t>Labor Sales / Month</t>
  </si>
  <si>
    <t>Hours Billed</t>
  </si>
  <si>
    <t>Customer Car*</t>
  </si>
  <si>
    <t>÷</t>
  </si>
  <si>
    <t>=</t>
  </si>
  <si>
    <t>Customer Truck*</t>
  </si>
  <si>
    <t>Customer Other*</t>
  </si>
  <si>
    <t>New Vehicle Prep</t>
  </si>
  <si>
    <t>POTENTIAL</t>
  </si>
  <si>
    <t>Total labor sales for month</t>
  </si>
  <si>
    <t>Total hours billed</t>
  </si>
  <si>
    <t>Effective Labor Rate</t>
  </si>
  <si>
    <t>x</t>
  </si>
  <si>
    <t># Service mechanical technicians</t>
  </si>
  <si>
    <t>Working Days/Month</t>
  </si>
  <si>
    <t>Clock Hour Aval</t>
  </si>
  <si>
    <t>Clock Hours Available</t>
  </si>
  <si>
    <t>How proficient are your technicians ?</t>
  </si>
  <si>
    <t>Hours Available</t>
  </si>
  <si>
    <t>Tech Proficiency</t>
  </si>
  <si>
    <t xml:space="preserve">NADA ACTUAL SERVICE ANALYSIS     </t>
  </si>
  <si>
    <t>FACILITY POTENTIAL</t>
  </si>
  <si>
    <t>Number of Bays</t>
  </si>
  <si>
    <t>Number of Days</t>
  </si>
  <si>
    <t>Number of Hours</t>
  </si>
  <si>
    <t>equals</t>
  </si>
  <si>
    <t>FACILITY UTILIZATION</t>
  </si>
  <si>
    <t>Total Labor Sales</t>
  </si>
  <si>
    <t>Facility Potential</t>
  </si>
  <si>
    <t xml:space="preserve"> </t>
  </si>
  <si>
    <t xml:space="preserve">Customer </t>
  </si>
  <si>
    <t>Labor sales potential @100%</t>
  </si>
  <si>
    <t>Labor sales potential @ 125%</t>
  </si>
  <si>
    <t xml:space="preserve">  </t>
  </si>
  <si>
    <t># Hours per day for one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</si>
</sst>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_);\(0.00\)"/>
    <numFmt numFmtId="165" formatCode="0.0"/>
    <numFmt numFmtId="166" formatCode="0.00_);[Red]\(0.00\)"/>
    <numFmt numFmtId="167" formatCode="#,##0.0_);\(#,##0.0\)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9"/>
      <color indexed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9"/>
      <color indexed="9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8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13"/>
        <bgColor indexed="2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15"/>
      </left>
      <right/>
      <top style="thin">
        <color indexed="15"/>
      </top>
      <bottom style="thin">
        <color indexed="64"/>
      </bottom>
      <diagonal/>
    </border>
    <border>
      <left/>
      <right/>
      <top style="thin">
        <color indexed="15"/>
      </top>
      <bottom style="thin">
        <color indexed="64"/>
      </bottom>
      <diagonal/>
    </border>
    <border>
      <left style="thin">
        <color indexed="15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indexed="15"/>
      </top>
      <bottom style="thin">
        <color indexed="64"/>
      </bottom>
      <diagonal/>
    </border>
    <border>
      <left/>
      <right style="thick">
        <color auto="1"/>
      </right>
      <top style="thin">
        <color indexed="15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3" xfId="0" applyBorder="1"/>
    <xf numFmtId="42" fontId="0" fillId="0" borderId="4" xfId="0" applyNumberFormat="1" applyBorder="1" applyProtection="1">
      <protection locked="0"/>
    </xf>
    <xf numFmtId="10" fontId="0" fillId="2" borderId="4" xfId="0" applyNumberForma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42" fontId="0" fillId="2" borderId="7" xfId="0" applyNumberFormat="1" applyFill="1" applyBorder="1"/>
    <xf numFmtId="10" fontId="0" fillId="2" borderId="7" xfId="0" applyNumberFormat="1" applyFill="1" applyBorder="1" applyAlignment="1">
      <alignment horizontal="right"/>
    </xf>
    <xf numFmtId="0" fontId="1" fillId="0" borderId="0" xfId="0" applyFont="1"/>
    <xf numFmtId="0" fontId="0" fillId="0" borderId="4" xfId="0" applyBorder="1"/>
    <xf numFmtId="42" fontId="0" fillId="2" borderId="4" xfId="0" applyNumberFormat="1" applyFill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9" fillId="0" borderId="0" xfId="0" applyFont="1" applyAlignment="1">
      <alignment horizontal="center"/>
    </xf>
    <xf numFmtId="164" fontId="7" fillId="5" borderId="16" xfId="0" applyNumberFormat="1" applyFont="1" applyFill="1" applyBorder="1" applyProtection="1">
      <protection locked="0"/>
    </xf>
    <xf numFmtId="165" fontId="7" fillId="6" borderId="16" xfId="0" applyNumberFormat="1" applyFont="1" applyFill="1" applyBorder="1" applyAlignment="1">
      <alignment horizontal="right"/>
    </xf>
    <xf numFmtId="42" fontId="7" fillId="6" borderId="17" xfId="0" applyNumberFormat="1" applyFont="1" applyFill="1" applyBorder="1"/>
    <xf numFmtId="164" fontId="7" fillId="5" borderId="3" xfId="0" applyNumberFormat="1" applyFont="1" applyFill="1" applyBorder="1" applyProtection="1">
      <protection locked="0"/>
    </xf>
    <xf numFmtId="165" fontId="7" fillId="6" borderId="3" xfId="0" applyNumberFormat="1" applyFont="1" applyFill="1" applyBorder="1" applyAlignment="1">
      <alignment horizontal="right"/>
    </xf>
    <xf numFmtId="0" fontId="10" fillId="5" borderId="0" xfId="0" applyFont="1" applyFill="1"/>
    <xf numFmtId="42" fontId="0" fillId="2" borderId="18" xfId="0" applyNumberFormat="1" applyFill="1" applyBorder="1"/>
    <xf numFmtId="166" fontId="0" fillId="2" borderId="18" xfId="0" applyNumberFormat="1" applyFill="1" applyBorder="1"/>
    <xf numFmtId="0" fontId="0" fillId="0" borderId="0" xfId="0" quotePrefix="1" applyAlignment="1">
      <alignment horizontal="center"/>
    </xf>
    <xf numFmtId="44" fontId="0" fillId="2" borderId="18" xfId="0" applyNumberFormat="1" applyFill="1" applyBorder="1" applyAlignment="1">
      <alignment horizontal="right"/>
    </xf>
    <xf numFmtId="0" fontId="11" fillId="0" borderId="0" xfId="0" applyFont="1"/>
    <xf numFmtId="0" fontId="0" fillId="0" borderId="0" xfId="0" applyProtection="1">
      <protection locked="0"/>
    </xf>
    <xf numFmtId="2" fontId="0" fillId="0" borderId="18" xfId="0" applyNumberFormat="1" applyBorder="1" applyProtection="1">
      <protection locked="0"/>
    </xf>
    <xf numFmtId="0" fontId="1" fillId="0" borderId="0" xfId="0" applyFont="1" applyAlignment="1">
      <alignment horizontal="center"/>
    </xf>
    <xf numFmtId="1" fontId="0" fillId="0" borderId="18" xfId="0" applyNumberFormat="1" applyBorder="1" applyProtection="1">
      <protection locked="0"/>
    </xf>
    <xf numFmtId="0" fontId="7" fillId="0" borderId="0" xfId="0" quotePrefix="1" applyFont="1" applyAlignment="1">
      <alignment horizontal="center"/>
    </xf>
    <xf numFmtId="167" fontId="0" fillId="2" borderId="18" xfId="0" applyNumberFormat="1" applyFill="1" applyBorder="1"/>
    <xf numFmtId="39" fontId="0" fillId="3" borderId="14" xfId="0" applyNumberFormat="1" applyFill="1" applyBorder="1"/>
    <xf numFmtId="0" fontId="11" fillId="0" borderId="14" xfId="0" applyFont="1" applyBorder="1"/>
    <xf numFmtId="0" fontId="1" fillId="0" borderId="0" xfId="0" quotePrefix="1" applyFont="1" applyAlignment="1">
      <alignment horizontal="center"/>
    </xf>
    <xf numFmtId="0" fontId="11" fillId="0" borderId="0" xfId="0" applyFont="1" applyAlignment="1">
      <alignment horizontal="right"/>
    </xf>
    <xf numFmtId="0" fontId="0" fillId="0" borderId="21" xfId="0" applyBorder="1"/>
    <xf numFmtId="0" fontId="0" fillId="0" borderId="22" xfId="0" applyBorder="1"/>
    <xf numFmtId="167" fontId="0" fillId="0" borderId="18" xfId="0" applyNumberFormat="1" applyBorder="1" applyProtection="1">
      <protection locked="0"/>
    </xf>
    <xf numFmtId="39" fontId="0" fillId="0" borderId="18" xfId="0" applyNumberFormat="1" applyBorder="1" applyProtection="1">
      <protection locked="0"/>
    </xf>
    <xf numFmtId="10" fontId="0" fillId="2" borderId="18" xfId="0" applyNumberFormat="1" applyFill="1" applyBorder="1" applyAlignment="1">
      <alignment horizontal="right"/>
    </xf>
    <xf numFmtId="0" fontId="0" fillId="0" borderId="23" xfId="0" applyBorder="1"/>
    <xf numFmtId="0" fontId="11" fillId="0" borderId="5" xfId="0" applyFont="1" applyBorder="1" applyAlignment="1">
      <alignment horizontal="center" vertical="top"/>
    </xf>
    <xf numFmtId="0" fontId="0" fillId="0" borderId="5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39" fontId="0" fillId="3" borderId="0" xfId="0" applyNumberFormat="1" applyFill="1"/>
    <xf numFmtId="42" fontId="7" fillId="6" borderId="15" xfId="0" applyNumberFormat="1" applyFont="1" applyFill="1" applyBorder="1"/>
    <xf numFmtId="0" fontId="0" fillId="7" borderId="1" xfId="0" applyFill="1" applyBorder="1"/>
    <xf numFmtId="0" fontId="0" fillId="7" borderId="0" xfId="0" applyFill="1"/>
    <xf numFmtId="0" fontId="0" fillId="7" borderId="5" xfId="0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42" fontId="0" fillId="7" borderId="4" xfId="0" applyNumberFormat="1" applyFill="1" applyBorder="1"/>
    <xf numFmtId="0" fontId="5" fillId="8" borderId="2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8" borderId="16" xfId="0" quotePrefix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7" fillId="5" borderId="30" xfId="0" applyFont="1" applyFill="1" applyBorder="1"/>
    <xf numFmtId="0" fontId="2" fillId="8" borderId="31" xfId="0" applyFont="1" applyFill="1" applyBorder="1"/>
    <xf numFmtId="0" fontId="7" fillId="5" borderId="32" xfId="0" applyFont="1" applyFill="1" applyBorder="1"/>
    <xf numFmtId="0" fontId="2" fillId="8" borderId="33" xfId="0" applyFont="1" applyFill="1" applyBorder="1"/>
    <xf numFmtId="0" fontId="7" fillId="5" borderId="34" xfId="0" applyFont="1" applyFill="1" applyBorder="1"/>
    <xf numFmtId="42" fontId="7" fillId="6" borderId="35" xfId="0" applyNumberFormat="1" applyFont="1" applyFill="1" applyBorder="1"/>
    <xf numFmtId="0" fontId="2" fillId="8" borderId="36" xfId="0" applyFont="1" applyFill="1" applyBorder="1"/>
    <xf numFmtId="165" fontId="7" fillId="6" borderId="35" xfId="0" applyNumberFormat="1" applyFont="1" applyFill="1" applyBorder="1" applyAlignment="1">
      <alignment horizontal="right"/>
    </xf>
    <xf numFmtId="0" fontId="2" fillId="8" borderId="37" xfId="0" applyFont="1" applyFill="1" applyBorder="1"/>
    <xf numFmtId="0" fontId="2" fillId="7" borderId="13" xfId="0" applyFont="1" applyFill="1" applyBorder="1"/>
    <xf numFmtId="0" fontId="0" fillId="7" borderId="13" xfId="0" applyFill="1" applyBorder="1"/>
    <xf numFmtId="0" fontId="12" fillId="7" borderId="0" xfId="0" applyFont="1" applyFill="1" applyAlignment="1">
      <alignment horizontal="center"/>
    </xf>
    <xf numFmtId="0" fontId="13" fillId="7" borderId="0" xfId="0" applyFont="1" applyFill="1" applyAlignment="1">
      <alignment horizontal="right"/>
    </xf>
    <xf numFmtId="42" fontId="0" fillId="10" borderId="18" xfId="0" applyNumberFormat="1" applyFill="1" applyBorder="1"/>
    <xf numFmtId="0" fontId="0" fillId="9" borderId="18" xfId="0" applyFill="1" applyBorder="1" applyProtection="1">
      <protection locked="0"/>
    </xf>
    <xf numFmtId="0" fontId="0" fillId="7" borderId="14" xfId="0" applyFill="1" applyBorder="1"/>
    <xf numFmtId="0" fontId="0" fillId="7" borderId="34" xfId="0" applyFill="1" applyBorder="1"/>
    <xf numFmtId="0" fontId="0" fillId="7" borderId="36" xfId="0" applyFill="1" applyBorder="1"/>
    <xf numFmtId="0" fontId="0" fillId="7" borderId="37" xfId="0" applyFill="1" applyBorder="1"/>
    <xf numFmtId="0" fontId="14" fillId="7" borderId="0" xfId="0" applyFont="1" applyFill="1" applyAlignment="1">
      <alignment horizontal="center"/>
    </xf>
    <xf numFmtId="10" fontId="0" fillId="10" borderId="18" xfId="0" applyNumberFormat="1" applyFill="1" applyBorder="1" applyAlignment="1">
      <alignment horizontal="right"/>
    </xf>
    <xf numFmtId="0" fontId="0" fillId="10" borderId="18" xfId="0" applyFill="1" applyBorder="1"/>
    <xf numFmtId="0" fontId="0" fillId="3" borderId="39" xfId="0" applyFill="1" applyBorder="1" applyProtection="1">
      <protection locked="0"/>
    </xf>
    <xf numFmtId="0" fontId="0" fillId="3" borderId="40" xfId="0" applyFill="1" applyBorder="1" applyProtection="1">
      <protection locked="0"/>
    </xf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5" fillId="8" borderId="41" xfId="0" applyFont="1" applyFill="1" applyBorder="1" applyAlignment="1">
      <alignment horizontal="center"/>
    </xf>
    <xf numFmtId="10" fontId="0" fillId="2" borderId="42" xfId="0" applyNumberFormat="1" applyFill="1" applyBorder="1" applyAlignment="1">
      <alignment horizontal="right"/>
    </xf>
    <xf numFmtId="0" fontId="0" fillId="7" borderId="43" xfId="0" applyFill="1" applyBorder="1"/>
    <xf numFmtId="10" fontId="0" fillId="2" borderId="44" xfId="0" applyNumberFormat="1" applyFill="1" applyBorder="1" applyAlignment="1">
      <alignment horizontal="right"/>
    </xf>
    <xf numFmtId="42" fontId="0" fillId="10" borderId="4" xfId="0" applyNumberFormat="1" applyFill="1" applyBorder="1" applyProtection="1">
      <protection locked="0"/>
    </xf>
    <xf numFmtId="44" fontId="0" fillId="10" borderId="18" xfId="0" applyNumberForma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12" fillId="7" borderId="10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1" fillId="0" borderId="3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"/>
  <sheetViews>
    <sheetView tabSelected="1" topLeftCell="K1" workbookViewId="0">
      <selection activeCell="R27" sqref="R27"/>
    </sheetView>
  </sheetViews>
  <sheetFormatPr defaultRowHeight="14.4" x14ac:dyDescent="0.3"/>
  <cols>
    <col min="2" max="2" width="16.33203125" customWidth="1"/>
    <col min="3" max="3" width="16.6640625" customWidth="1"/>
    <col min="4" max="4" width="14.33203125" customWidth="1"/>
    <col min="10" max="10" width="20.109375" customWidth="1"/>
    <col min="11" max="11" width="15.44140625" customWidth="1"/>
    <col min="13" max="13" width="0" hidden="1" customWidth="1"/>
    <col min="17" max="17" width="17.109375" customWidth="1"/>
    <col min="18" max="18" width="15.44140625" customWidth="1"/>
    <col min="20" max="20" width="12.33203125" customWidth="1"/>
    <col min="21" max="21" width="8.109375" customWidth="1"/>
    <col min="22" max="22" width="11" customWidth="1"/>
    <col min="27" max="27" width="8.88671875" customWidth="1"/>
    <col min="28" max="28" width="20.6640625" customWidth="1"/>
    <col min="29" max="29" width="13.6640625" customWidth="1"/>
  </cols>
  <sheetData>
    <row r="1" spans="1:31" ht="15" thickBot="1" x14ac:dyDescent="0.35"/>
    <row r="2" spans="1:31" ht="15.6" thickTop="1" thickBot="1" x14ac:dyDescent="0.35">
      <c r="A2" s="101" t="s">
        <v>13</v>
      </c>
      <c r="B2" s="101"/>
      <c r="C2" s="101"/>
      <c r="D2" s="101"/>
      <c r="E2" s="101"/>
      <c r="F2" s="101"/>
      <c r="I2" s="7" t="s">
        <v>28</v>
      </c>
      <c r="J2" s="7"/>
      <c r="K2" s="7"/>
      <c r="L2" s="7"/>
      <c r="M2" s="7"/>
      <c r="P2" s="11"/>
      <c r="Q2" s="12"/>
      <c r="R2" s="12"/>
      <c r="S2" s="12"/>
      <c r="T2" s="12"/>
      <c r="U2" s="12"/>
      <c r="V2" s="12"/>
      <c r="W2" s="12"/>
      <c r="X2" s="12"/>
      <c r="Y2" s="13"/>
    </row>
    <row r="3" spans="1:31" ht="18.600000000000001" thickTop="1" thickBot="1" x14ac:dyDescent="0.35">
      <c r="P3" s="14"/>
      <c r="Q3" s="102" t="s">
        <v>50</v>
      </c>
      <c r="R3" s="102"/>
      <c r="S3" s="102"/>
      <c r="T3" s="102"/>
      <c r="U3" s="102"/>
      <c r="V3" s="102"/>
      <c r="W3" s="102"/>
      <c r="Y3" s="15"/>
      <c r="AB3" s="106" t="s">
        <v>51</v>
      </c>
      <c r="AC3" s="107"/>
      <c r="AD3" s="107"/>
      <c r="AE3" s="108"/>
    </row>
    <row r="4" spans="1:31" ht="40.799999999999997" thickBot="1" x14ac:dyDescent="0.35">
      <c r="A4" s="52"/>
      <c r="B4" s="55" t="s">
        <v>0</v>
      </c>
      <c r="C4" s="55" t="s">
        <v>1</v>
      </c>
      <c r="D4" s="55" t="s">
        <v>2</v>
      </c>
      <c r="E4" s="56" t="s">
        <v>3</v>
      </c>
      <c r="F4" s="57" t="s">
        <v>4</v>
      </c>
      <c r="I4" s="92"/>
      <c r="J4" s="59" t="s">
        <v>14</v>
      </c>
      <c r="K4" s="60" t="s">
        <v>15</v>
      </c>
      <c r="L4" s="93"/>
      <c r="M4" s="61"/>
      <c r="P4" s="14"/>
      <c r="Q4" t="s">
        <v>29</v>
      </c>
      <c r="Y4" s="15"/>
      <c r="AB4" s="77" t="s">
        <v>52</v>
      </c>
      <c r="AC4" s="82">
        <v>20</v>
      </c>
      <c r="AD4" s="53"/>
      <c r="AE4" s="83"/>
    </row>
    <row r="5" spans="1:31" ht="15" thickTop="1" x14ac:dyDescent="0.3">
      <c r="A5" s="53"/>
      <c r="B5" s="1" t="s">
        <v>5</v>
      </c>
      <c r="C5" s="2">
        <v>135597</v>
      </c>
      <c r="D5" s="2">
        <v>102750</v>
      </c>
      <c r="E5" s="3">
        <f>IF(ISERROR(D5/C5),"0%",(D5/C5))</f>
        <v>0.75776012743644772</v>
      </c>
      <c r="F5" s="3">
        <f>IF(ISERROR(C5/$C$13),"0%",(C5/$C$13))</f>
        <v>0.61401117561289276</v>
      </c>
      <c r="I5" s="94"/>
      <c r="J5" s="8" t="s">
        <v>16</v>
      </c>
      <c r="K5" s="99">
        <f>D13</f>
        <v>161680</v>
      </c>
      <c r="L5" s="95" t="s">
        <v>17</v>
      </c>
      <c r="M5" s="62" t="s">
        <v>18</v>
      </c>
      <c r="P5" s="14"/>
      <c r="Q5" s="65"/>
      <c r="R5" s="66" t="s">
        <v>30</v>
      </c>
      <c r="S5" s="66"/>
      <c r="T5" s="66" t="s">
        <v>41</v>
      </c>
      <c r="U5" s="66"/>
      <c r="V5" s="66" t="s">
        <v>31</v>
      </c>
      <c r="W5" s="67"/>
      <c r="Y5" s="15"/>
      <c r="AB5" s="78"/>
      <c r="AC5" s="79" t="s">
        <v>42</v>
      </c>
      <c r="AD5" s="53"/>
      <c r="AE5" s="83"/>
    </row>
    <row r="6" spans="1:31" ht="15.6" x14ac:dyDescent="0.3">
      <c r="A6" s="53"/>
      <c r="B6" s="1" t="s">
        <v>60</v>
      </c>
      <c r="C6" s="2" t="s">
        <v>59</v>
      </c>
      <c r="D6" s="2" t="s">
        <v>59</v>
      </c>
      <c r="E6" s="3" t="str">
        <f t="shared" ref="E6:E12" si="0">IF(ISERROR(D6/C6),"0%",(D6/C6))</f>
        <v>0%</v>
      </c>
      <c r="F6" s="3" t="str">
        <f t="shared" ref="F6:F13" si="1">IF(ISERROR(C6/$C$13),"0%",(C6/$C$13))</f>
        <v>0%</v>
      </c>
      <c r="I6" s="94"/>
      <c r="J6" s="8" t="s">
        <v>19</v>
      </c>
      <c r="K6" s="2" t="s">
        <v>59</v>
      </c>
      <c r="L6" s="96" t="str">
        <f>IF(ISERROR(K6/$K$5),"0.00%",K6/$K$5)</f>
        <v>0.00%</v>
      </c>
      <c r="M6" s="90"/>
      <c r="P6" s="14"/>
      <c r="Q6" s="68" t="s">
        <v>32</v>
      </c>
      <c r="R6" s="51">
        <f>C5</f>
        <v>135597</v>
      </c>
      <c r="S6" s="16" t="s">
        <v>33</v>
      </c>
      <c r="T6" s="17">
        <v>114.24</v>
      </c>
      <c r="U6" s="63" t="s">
        <v>34</v>
      </c>
      <c r="V6" s="18">
        <f t="shared" ref="V6:V11" si="2">IF(ISERROR(R6/T6),"0.00",R6/T6)</f>
        <v>1186.9485294117649</v>
      </c>
      <c r="W6" s="69"/>
      <c r="Y6" s="15"/>
      <c r="AB6" s="77" t="s">
        <v>53</v>
      </c>
      <c r="AC6" s="82">
        <v>26</v>
      </c>
      <c r="AD6" s="53"/>
      <c r="AE6" s="83"/>
    </row>
    <row r="7" spans="1:31" ht="15.6" x14ac:dyDescent="0.3">
      <c r="A7" s="53"/>
      <c r="B7" s="1" t="s">
        <v>6</v>
      </c>
      <c r="C7" s="2" t="s">
        <v>59</v>
      </c>
      <c r="D7" s="2" t="s">
        <v>59</v>
      </c>
      <c r="E7" s="3" t="str">
        <f t="shared" si="0"/>
        <v>0%</v>
      </c>
      <c r="F7" s="3" t="str">
        <f t="shared" si="1"/>
        <v>0%</v>
      </c>
      <c r="I7" s="94"/>
      <c r="J7" s="8" t="s">
        <v>20</v>
      </c>
      <c r="K7" s="2" t="s">
        <v>59</v>
      </c>
      <c r="L7" s="96" t="str">
        <f t="shared" ref="L7:L14" si="3">IF(ISERROR(K7/$K$5),"0.00%",K7/$K$5)</f>
        <v>0.00%</v>
      </c>
      <c r="M7" s="90"/>
      <c r="P7" s="14"/>
      <c r="Q7" s="70" t="s">
        <v>35</v>
      </c>
      <c r="R7" s="19" t="str">
        <f>C6</f>
        <v xml:space="preserve"> </v>
      </c>
      <c r="S7" s="16" t="s">
        <v>33</v>
      </c>
      <c r="T7" s="20" t="s">
        <v>59</v>
      </c>
      <c r="U7" s="64" t="s">
        <v>34</v>
      </c>
      <c r="V7" s="21" t="str">
        <f t="shared" si="2"/>
        <v>0.00</v>
      </c>
      <c r="W7" s="71"/>
      <c r="Y7" s="15"/>
      <c r="AB7" s="78"/>
      <c r="AC7" s="79" t="s">
        <v>42</v>
      </c>
      <c r="AD7" s="53"/>
      <c r="AE7" s="83"/>
    </row>
    <row r="8" spans="1:31" ht="15.6" x14ac:dyDescent="0.3">
      <c r="A8" s="53"/>
      <c r="B8" s="1" t="s">
        <v>7</v>
      </c>
      <c r="C8" s="2">
        <v>39528</v>
      </c>
      <c r="D8" s="2">
        <v>31244</v>
      </c>
      <c r="E8" s="3">
        <f t="shared" si="0"/>
        <v>0.79042703906091882</v>
      </c>
      <c r="F8" s="3">
        <f t="shared" si="1"/>
        <v>0.1789909345311948</v>
      </c>
      <c r="I8" s="94"/>
      <c r="J8" s="8" t="s">
        <v>21</v>
      </c>
      <c r="K8" s="2">
        <v>101152</v>
      </c>
      <c r="L8" s="96">
        <f t="shared" si="3"/>
        <v>0.62563087580405741</v>
      </c>
      <c r="M8" s="90"/>
      <c r="P8" s="14"/>
      <c r="Q8" s="70" t="s">
        <v>36</v>
      </c>
      <c r="R8" s="19" t="str">
        <f>C7</f>
        <v xml:space="preserve"> </v>
      </c>
      <c r="S8" s="16" t="s">
        <v>33</v>
      </c>
      <c r="T8" s="20" t="s">
        <v>59</v>
      </c>
      <c r="U8" s="64" t="s">
        <v>34</v>
      </c>
      <c r="V8" s="21" t="str">
        <f t="shared" si="2"/>
        <v>0.00</v>
      </c>
      <c r="W8" s="71"/>
      <c r="Y8" s="15"/>
      <c r="AB8" s="77" t="s">
        <v>54</v>
      </c>
      <c r="AC8" s="82">
        <v>8</v>
      </c>
      <c r="AD8" s="53"/>
      <c r="AE8" s="83"/>
    </row>
    <row r="9" spans="1:31" ht="15.6" x14ac:dyDescent="0.3">
      <c r="A9" s="53"/>
      <c r="B9" s="1" t="s">
        <v>8</v>
      </c>
      <c r="C9" s="2" t="s">
        <v>59</v>
      </c>
      <c r="D9" s="2" t="s">
        <v>59</v>
      </c>
      <c r="E9" s="3" t="str">
        <f t="shared" si="0"/>
        <v>0%</v>
      </c>
      <c r="F9" s="3" t="str">
        <f t="shared" si="1"/>
        <v>0%</v>
      </c>
      <c r="I9" s="94"/>
      <c r="J9" s="8" t="s">
        <v>22</v>
      </c>
      <c r="K9" s="2">
        <v>48847</v>
      </c>
      <c r="L9" s="96">
        <f t="shared" si="3"/>
        <v>0.30212147451756555</v>
      </c>
      <c r="M9" s="90"/>
      <c r="P9" s="14"/>
      <c r="Q9" s="70" t="s">
        <v>7</v>
      </c>
      <c r="R9" s="19">
        <f>C8</f>
        <v>39528</v>
      </c>
      <c r="S9" s="16" t="s">
        <v>33</v>
      </c>
      <c r="T9" s="20">
        <v>123.53</v>
      </c>
      <c r="U9" s="64" t="s">
        <v>34</v>
      </c>
      <c r="V9" s="21">
        <f t="shared" si="2"/>
        <v>319.98704768072531</v>
      </c>
      <c r="W9" s="71"/>
      <c r="Y9" s="15"/>
      <c r="AB9" s="78"/>
      <c r="AC9" s="79" t="s">
        <v>42</v>
      </c>
      <c r="AD9" s="53"/>
      <c r="AE9" s="83"/>
    </row>
    <row r="10" spans="1:31" ht="15.6" x14ac:dyDescent="0.3">
      <c r="A10" s="53"/>
      <c r="B10" s="1" t="s">
        <v>9</v>
      </c>
      <c r="C10" s="2">
        <v>45713</v>
      </c>
      <c r="D10" s="2">
        <v>35873</v>
      </c>
      <c r="E10" s="3">
        <f t="shared" si="0"/>
        <v>0.78474394592347907</v>
      </c>
      <c r="F10" s="3">
        <f t="shared" si="1"/>
        <v>0.20699788985591247</v>
      </c>
      <c r="I10" s="94"/>
      <c r="J10" s="8" t="s">
        <v>23</v>
      </c>
      <c r="K10" s="2">
        <v>9969</v>
      </c>
      <c r="L10" s="96">
        <f t="shared" si="3"/>
        <v>6.1658832261256805E-2</v>
      </c>
      <c r="M10" s="90"/>
      <c r="P10" s="14"/>
      <c r="Q10" s="70" t="s">
        <v>9</v>
      </c>
      <c r="R10" s="19">
        <f>C10</f>
        <v>45713</v>
      </c>
      <c r="S10" s="16" t="s">
        <v>33</v>
      </c>
      <c r="T10" s="20">
        <v>103.49</v>
      </c>
      <c r="U10" s="64" t="s">
        <v>34</v>
      </c>
      <c r="V10" s="21">
        <f t="shared" si="2"/>
        <v>441.71417528263601</v>
      </c>
      <c r="W10" s="71"/>
      <c r="Y10" s="15"/>
      <c r="AB10" s="77" t="s">
        <v>41</v>
      </c>
      <c r="AC10" s="100">
        <f>V15</f>
        <v>113.32872915249648</v>
      </c>
      <c r="AD10" s="53"/>
      <c r="AE10" s="83"/>
    </row>
    <row r="11" spans="1:31" ht="15.6" x14ac:dyDescent="0.3">
      <c r="A11" s="53"/>
      <c r="B11" s="1" t="s">
        <v>10</v>
      </c>
      <c r="C11" s="2" t="s">
        <v>59</v>
      </c>
      <c r="D11" s="2" t="s">
        <v>59</v>
      </c>
      <c r="E11" s="3" t="str">
        <f t="shared" si="0"/>
        <v>0%</v>
      </c>
      <c r="F11" s="3" t="str">
        <f t="shared" si="1"/>
        <v>0%</v>
      </c>
      <c r="I11" s="94"/>
      <c r="J11" s="8" t="s">
        <v>24</v>
      </c>
      <c r="K11" s="2"/>
      <c r="L11" s="96">
        <f t="shared" si="3"/>
        <v>0</v>
      </c>
      <c r="M11" s="90"/>
      <c r="P11" s="14"/>
      <c r="Q11" s="70" t="s">
        <v>37</v>
      </c>
      <c r="R11" s="19" t="str">
        <f>C11</f>
        <v xml:space="preserve"> </v>
      </c>
      <c r="S11" s="16" t="s">
        <v>33</v>
      </c>
      <c r="T11" s="20" t="s">
        <v>59</v>
      </c>
      <c r="U11" s="64" t="s">
        <v>34</v>
      </c>
      <c r="V11" s="21" t="str">
        <f t="shared" si="2"/>
        <v>0.00</v>
      </c>
      <c r="W11" s="71"/>
      <c r="Y11" s="15"/>
      <c r="AB11" s="78"/>
      <c r="AC11" s="80" t="s">
        <v>59</v>
      </c>
      <c r="AD11" s="53"/>
      <c r="AE11" s="83"/>
    </row>
    <row r="12" spans="1:31" ht="15" thickBot="1" x14ac:dyDescent="0.35">
      <c r="A12" s="53"/>
      <c r="B12" s="1" t="s">
        <v>11</v>
      </c>
      <c r="C12" s="58"/>
      <c r="D12" s="2">
        <v>-8187</v>
      </c>
      <c r="E12" s="3" t="str">
        <f t="shared" si="0"/>
        <v>0%</v>
      </c>
      <c r="F12" s="3">
        <f t="shared" si="1"/>
        <v>0</v>
      </c>
      <c r="I12" s="94"/>
      <c r="J12" s="8" t="s">
        <v>25</v>
      </c>
      <c r="K12" s="2"/>
      <c r="L12" s="96">
        <f t="shared" si="3"/>
        <v>0</v>
      </c>
      <c r="M12" s="90"/>
      <c r="P12" s="14"/>
      <c r="Q12" s="72" t="s">
        <v>12</v>
      </c>
      <c r="R12" s="73">
        <f>SUM(R6:R11)</f>
        <v>220838</v>
      </c>
      <c r="S12" s="74"/>
      <c r="T12" s="74"/>
      <c r="U12" s="74"/>
      <c r="V12" s="75">
        <f>SUM(V6:V11)</f>
        <v>1948.6497523751261</v>
      </c>
      <c r="W12" s="76"/>
      <c r="Y12" s="15"/>
      <c r="AB12" s="77" t="s">
        <v>51</v>
      </c>
      <c r="AC12" s="81">
        <f>AC4*AC6*AC8*AC10</f>
        <v>471447.51327438536</v>
      </c>
      <c r="AD12" s="53"/>
      <c r="AE12" s="83"/>
    </row>
    <row r="13" spans="1:31" ht="15.6" thickTop="1" thickBot="1" x14ac:dyDescent="0.35">
      <c r="A13" s="54"/>
      <c r="B13" s="4" t="s">
        <v>12</v>
      </c>
      <c r="C13" s="5">
        <f>SUM(C5:C12)</f>
        <v>220838</v>
      </c>
      <c r="D13" s="5">
        <f>SUM(D5:D12)</f>
        <v>161680</v>
      </c>
      <c r="E13" s="6">
        <f>IF(ISERROR(D13/C13),"0.00%",D13/C13)</f>
        <v>0.73212037783352502</v>
      </c>
      <c r="F13" s="3">
        <f t="shared" si="1"/>
        <v>1</v>
      </c>
      <c r="I13" s="94"/>
      <c r="J13" s="8" t="s">
        <v>26</v>
      </c>
      <c r="K13" s="9">
        <f>SUM(K6:K12)</f>
        <v>159968</v>
      </c>
      <c r="L13" s="96">
        <f t="shared" si="3"/>
        <v>0.98941118258287974</v>
      </c>
      <c r="M13" s="90"/>
      <c r="P13" s="14"/>
      <c r="Y13" s="15"/>
      <c r="AB13" s="84"/>
      <c r="AC13" s="85"/>
      <c r="AD13" s="85"/>
      <c r="AE13" s="86"/>
    </row>
    <row r="14" spans="1:31" ht="15" thickBot="1" x14ac:dyDescent="0.35">
      <c r="I14" s="97"/>
      <c r="J14" s="10" t="s">
        <v>27</v>
      </c>
      <c r="K14" s="5">
        <f>K5-K13</f>
        <v>1712</v>
      </c>
      <c r="L14" s="98">
        <f t="shared" si="3"/>
        <v>1.0588817417120238E-2</v>
      </c>
      <c r="M14" s="91"/>
      <c r="P14" s="14"/>
      <c r="Q14" s="22" t="s">
        <v>38</v>
      </c>
      <c r="Y14" s="15"/>
    </row>
    <row r="15" spans="1:31" ht="16.2" thickTop="1" x14ac:dyDescent="0.3">
      <c r="P15" s="14"/>
      <c r="R15" s="23">
        <f>R12</f>
        <v>220838</v>
      </c>
      <c r="S15" s="16" t="s">
        <v>33</v>
      </c>
      <c r="T15" s="24">
        <f>V12</f>
        <v>1948.6497523751261</v>
      </c>
      <c r="U15" s="25" t="s">
        <v>34</v>
      </c>
      <c r="V15" s="26">
        <f>IF(ISERROR(R15/T15),"$0.00",R15/T15)</f>
        <v>113.32872915249648</v>
      </c>
      <c r="Y15" s="15"/>
      <c r="AB15" s="106" t="s">
        <v>56</v>
      </c>
      <c r="AC15" s="107"/>
      <c r="AD15" s="107"/>
      <c r="AE15" s="108"/>
    </row>
    <row r="16" spans="1:31" x14ac:dyDescent="0.3">
      <c r="P16" s="14"/>
      <c r="R16" s="27" t="s">
        <v>39</v>
      </c>
      <c r="T16" s="27" t="s">
        <v>40</v>
      </c>
      <c r="V16" s="27" t="s">
        <v>41</v>
      </c>
      <c r="Y16" s="15"/>
      <c r="AB16" s="77" t="s">
        <v>57</v>
      </c>
      <c r="AC16" s="81">
        <f>R12</f>
        <v>220838</v>
      </c>
      <c r="AD16" s="53"/>
      <c r="AE16" s="83"/>
    </row>
    <row r="17" spans="16:31" ht="15.6" x14ac:dyDescent="0.3">
      <c r="P17" s="14"/>
      <c r="T17" s="28"/>
      <c r="Y17" s="15"/>
      <c r="AB17" s="78"/>
      <c r="AC17" s="87" t="s">
        <v>33</v>
      </c>
      <c r="AD17" s="53"/>
      <c r="AE17" s="83"/>
    </row>
    <row r="18" spans="16:31" x14ac:dyDescent="0.3">
      <c r="P18" s="14"/>
      <c r="R18" s="29">
        <v>20</v>
      </c>
      <c r="S18" s="30" t="s">
        <v>42</v>
      </c>
      <c r="T18" s="31">
        <v>8</v>
      </c>
      <c r="U18" s="30" t="s">
        <v>42</v>
      </c>
      <c r="V18" s="31">
        <v>26</v>
      </c>
      <c r="W18" s="32" t="s">
        <v>34</v>
      </c>
      <c r="X18" s="33">
        <f>R18*T18*V18</f>
        <v>4160</v>
      </c>
      <c r="Y18" s="34"/>
      <c r="Z18" s="50"/>
      <c r="AA18" s="50"/>
      <c r="AB18" s="77" t="s">
        <v>58</v>
      </c>
      <c r="AC18" s="81">
        <f>AC12</f>
        <v>471447.51327438536</v>
      </c>
      <c r="AD18" s="53"/>
      <c r="AE18" s="83"/>
    </row>
    <row r="19" spans="16:31" x14ac:dyDescent="0.3">
      <c r="P19" s="14"/>
      <c r="R19" s="27" t="s">
        <v>43</v>
      </c>
      <c r="T19" s="27" t="s">
        <v>64</v>
      </c>
      <c r="V19" s="27" t="s">
        <v>44</v>
      </c>
      <c r="X19" s="27" t="s">
        <v>45</v>
      </c>
      <c r="Y19" s="35"/>
      <c r="Z19" s="27"/>
      <c r="AA19" s="27"/>
      <c r="AB19" s="78"/>
      <c r="AC19" s="80" t="s">
        <v>55</v>
      </c>
      <c r="AD19" s="53"/>
      <c r="AE19" s="83"/>
    </row>
    <row r="20" spans="16:31" x14ac:dyDescent="0.3">
      <c r="P20" s="14"/>
      <c r="Y20" s="15"/>
      <c r="AB20" s="77" t="s">
        <v>56</v>
      </c>
      <c r="AC20" s="88">
        <f>IF(ISERROR(AC16/AC18),"0.00%",AC16/AC18)</f>
        <v>0.4684254212440207</v>
      </c>
      <c r="AD20" s="53"/>
      <c r="AE20" s="83"/>
    </row>
    <row r="21" spans="16:31" x14ac:dyDescent="0.3">
      <c r="P21" s="14"/>
      <c r="R21" s="33">
        <f>X18</f>
        <v>4160</v>
      </c>
      <c r="S21" s="30" t="s">
        <v>42</v>
      </c>
      <c r="T21" s="26">
        <f>V15</f>
        <v>113.32872915249648</v>
      </c>
      <c r="U21" s="36" t="s">
        <v>34</v>
      </c>
      <c r="V21" s="23">
        <f>R21*T21</f>
        <v>471447.51327438536</v>
      </c>
      <c r="X21" s="89">
        <f>X18*1.25*T21</f>
        <v>589309.39159298164</v>
      </c>
      <c r="Y21" s="15"/>
      <c r="AB21" s="78"/>
      <c r="AC21" s="53"/>
      <c r="AD21" s="53"/>
      <c r="AE21" s="83"/>
    </row>
    <row r="22" spans="16:31" ht="23.4" customHeight="1" thickBot="1" x14ac:dyDescent="0.35">
      <c r="P22" s="14"/>
      <c r="R22" s="37" t="s">
        <v>46</v>
      </c>
      <c r="T22" s="27" t="s">
        <v>41</v>
      </c>
      <c r="V22" s="109" t="s">
        <v>61</v>
      </c>
      <c r="X22" s="111" t="s">
        <v>62</v>
      </c>
      <c r="Y22" s="15"/>
      <c r="AB22" s="84"/>
      <c r="AC22" s="85"/>
      <c r="AD22" s="85"/>
      <c r="AE22" s="86"/>
    </row>
    <row r="23" spans="16:31" ht="15.6" thickTop="1" thickBot="1" x14ac:dyDescent="0.35">
      <c r="P23" s="14"/>
      <c r="V23" s="110"/>
      <c r="X23" s="112"/>
      <c r="Y23" s="15"/>
    </row>
    <row r="24" spans="16:31" x14ac:dyDescent="0.3">
      <c r="P24" s="14"/>
      <c r="Q24" s="103" t="s">
        <v>47</v>
      </c>
      <c r="R24" s="104"/>
      <c r="S24" s="104"/>
      <c r="T24" s="104"/>
      <c r="U24" s="104"/>
      <c r="V24" s="104"/>
      <c r="W24" s="104"/>
      <c r="X24" s="105"/>
      <c r="Y24" s="15"/>
    </row>
    <row r="25" spans="16:31" x14ac:dyDescent="0.3">
      <c r="P25" s="14"/>
      <c r="Q25" s="38"/>
      <c r="X25" s="39"/>
      <c r="Y25" s="15"/>
    </row>
    <row r="26" spans="16:31" ht="15.6" x14ac:dyDescent="0.3">
      <c r="P26" s="14"/>
      <c r="Q26" s="38"/>
      <c r="R26" s="40">
        <v>1948.65</v>
      </c>
      <c r="S26" s="16" t="s">
        <v>33</v>
      </c>
      <c r="T26" s="41">
        <v>4160</v>
      </c>
      <c r="U26" s="25" t="s">
        <v>34</v>
      </c>
      <c r="V26" s="42">
        <f xml:space="preserve"> IF(ISERROR(R26/T26),"0.00%",(R26/T26))</f>
        <v>0.4684254807692308</v>
      </c>
      <c r="X26" s="39"/>
      <c r="Y26" s="15"/>
    </row>
    <row r="27" spans="16:31" ht="15" thickBot="1" x14ac:dyDescent="0.35">
      <c r="P27" s="14"/>
      <c r="Q27" s="43"/>
      <c r="R27" s="44" t="s">
        <v>31</v>
      </c>
      <c r="S27" s="45"/>
      <c r="T27" s="44" t="s">
        <v>48</v>
      </c>
      <c r="U27" s="45"/>
      <c r="V27" s="44" t="s">
        <v>49</v>
      </c>
      <c r="W27" s="45"/>
      <c r="X27" s="46"/>
      <c r="Y27" s="15"/>
    </row>
    <row r="28" spans="16:31" x14ac:dyDescent="0.3">
      <c r="P28" s="14"/>
      <c r="Y28" s="15"/>
    </row>
    <row r="29" spans="16:31" x14ac:dyDescent="0.3">
      <c r="P29" s="14"/>
      <c r="Q29" t="s">
        <v>63</v>
      </c>
      <c r="Y29" s="15"/>
    </row>
    <row r="30" spans="16:31" ht="15" thickBot="1" x14ac:dyDescent="0.35">
      <c r="P30" s="47"/>
      <c r="Q30" s="48"/>
      <c r="R30" s="48"/>
      <c r="S30" s="48"/>
      <c r="T30" s="48"/>
      <c r="U30" s="48"/>
      <c r="V30" s="48"/>
      <c r="W30" s="48"/>
      <c r="X30" s="48"/>
      <c r="Y30" s="49"/>
    </row>
    <row r="31" spans="16:31" ht="15" thickTop="1" x14ac:dyDescent="0.3"/>
  </sheetData>
  <mergeCells count="7">
    <mergeCell ref="A2:F2"/>
    <mergeCell ref="Q3:W3"/>
    <mergeCell ref="Q24:X24"/>
    <mergeCell ref="AB3:AE3"/>
    <mergeCell ref="AB15:AE15"/>
    <mergeCell ref="V22:V23"/>
    <mergeCell ref="X22:X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lHourcle@NADA.org</dc:creator>
  <cp:lastModifiedBy>Austin Doyle</cp:lastModifiedBy>
  <dcterms:created xsi:type="dcterms:W3CDTF">2017-07-27T14:39:58Z</dcterms:created>
  <dcterms:modified xsi:type="dcterms:W3CDTF">2023-11-08T02:43:11Z</dcterms:modified>
</cp:coreProperties>
</file>