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f6e5802ed5a863/Desktop/"/>
    </mc:Choice>
  </mc:AlternateContent>
  <xr:revisionPtr revIDLastSave="1" documentId="8_{1073C3BA-24BA-4DCF-80D6-98DF4FCF805A}" xr6:coauthVersionLast="47" xr6:coauthVersionMax="47" xr10:uidLastSave="{C3CA2E0A-B4E5-428E-A1A0-D3F5A8B23F71}"/>
  <bookViews>
    <workbookView xWindow="-108" yWindow="-108" windowWidth="23256" windowHeight="12456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B9" i="5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<sst xmlns="http://schemas.openxmlformats.org/spreadsheetml/2006/main" count="54" uniqueCount="26">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</sst>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655616.32999999996</c:v>
                </c:pt>
                <c:pt idx="1">
                  <c:v>488264.91</c:v>
                </c:pt>
                <c:pt idx="2">
                  <c:v>410505.29</c:v>
                </c:pt>
                <c:pt idx="3">
                  <c:v>224922.21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655616.32999999996</c:v>
                </c:pt>
                <c:pt idx="1">
                  <c:v>488264.91</c:v>
                </c:pt>
                <c:pt idx="2">
                  <c:v>635427.5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C1" sqref="C1"/>
    </sheetView>
  </sheetViews>
  <sheetFormatPr defaultRowHeight="13.2" x14ac:dyDescent="0.25"/>
  <cols>
    <col min="1" max="1" width="4.5546875" customWidth="1"/>
    <col min="2" max="2" width="11.44140625" bestFit="1" customWidth="1"/>
    <col min="3" max="3" width="6.109375" customWidth="1"/>
    <col min="4" max="5" width="18.109375" customWidth="1"/>
    <col min="6" max="6" width="17.88671875" customWidth="1"/>
    <col min="7" max="7" width="17.5546875" customWidth="1"/>
    <col min="8" max="9" width="18.44140625" customWidth="1"/>
    <col min="10" max="10" width="15.44140625" customWidth="1"/>
  </cols>
  <sheetData>
    <row r="1" spans="1:11" ht="20.25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x14ac:dyDescent="0.25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" customHeight="1" thickBot="1" x14ac:dyDescent="0.3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" customHeight="1" thickTop="1" thickBot="1" x14ac:dyDescent="0.3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" customHeight="1" thickTop="1" x14ac:dyDescent="0.25">
      <c r="A5" s="55"/>
      <c r="B5" s="121" t="s">
        <v>1</v>
      </c>
      <c r="C5" s="122"/>
      <c r="D5" s="9">
        <v>23</v>
      </c>
      <c r="E5" s="7">
        <v>10</v>
      </c>
      <c r="F5" s="6">
        <v>5</v>
      </c>
      <c r="G5" s="5">
        <v>11</v>
      </c>
      <c r="H5" s="41">
        <v>5</v>
      </c>
      <c r="I5" s="47">
        <v>5</v>
      </c>
      <c r="J5" s="63">
        <f>SUM(D5:I5)</f>
        <v>59</v>
      </c>
      <c r="K5" s="55"/>
    </row>
    <row r="6" spans="1:11" ht="39.9" customHeight="1" thickBot="1" x14ac:dyDescent="0.3">
      <c r="A6" s="55"/>
      <c r="B6" s="119" t="s">
        <v>2</v>
      </c>
      <c r="C6" s="120"/>
      <c r="D6" s="99">
        <v>655616.32999999996</v>
      </c>
      <c r="E6" s="100">
        <v>322267.11</v>
      </c>
      <c r="F6" s="101">
        <v>165997.79999999999</v>
      </c>
      <c r="G6" s="102">
        <v>247597.83</v>
      </c>
      <c r="H6" s="103">
        <v>162907.46</v>
      </c>
      <c r="I6" s="104">
        <v>224922.21</v>
      </c>
      <c r="J6" s="105">
        <f>SUM(D6:I6)</f>
        <v>1779308.74</v>
      </c>
      <c r="K6" s="55"/>
    </row>
    <row r="7" spans="1:11" ht="94.5" customHeight="1" x14ac:dyDescent="0.2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3">
      <c r="A8" s="55"/>
      <c r="B8" s="55"/>
      <c r="C8" s="55"/>
      <c r="D8" s="57">
        <f>D5</f>
        <v>23</v>
      </c>
      <c r="E8" s="57">
        <f>SUM(E5:F5)</f>
        <v>15</v>
      </c>
      <c r="F8" s="115" t="s">
        <v>9</v>
      </c>
      <c r="G8" s="116"/>
      <c r="H8" s="60">
        <f>SUM(G5:H5)</f>
        <v>16</v>
      </c>
      <c r="I8" s="61">
        <f>I5</f>
        <v>5</v>
      </c>
      <c r="J8" s="55"/>
      <c r="K8" s="55"/>
    </row>
    <row r="9" spans="1:11" ht="39.9" customHeight="1" thickBot="1" x14ac:dyDescent="0.3">
      <c r="A9" s="55"/>
      <c r="B9" s="55"/>
      <c r="C9" s="55"/>
      <c r="D9" s="58">
        <f>D6</f>
        <v>655616.32999999996</v>
      </c>
      <c r="E9" s="59">
        <f>SUM(E6:F6)</f>
        <v>488264.91</v>
      </c>
      <c r="F9" s="117" t="s">
        <v>2</v>
      </c>
      <c r="G9" s="118"/>
      <c r="H9" s="62">
        <f>SUM(G6:H6)</f>
        <v>410505.29</v>
      </c>
      <c r="I9" s="58">
        <f>I6</f>
        <v>224922.21</v>
      </c>
      <c r="J9" s="106">
        <f>H9+I9</f>
        <v>635427.5</v>
      </c>
      <c r="K9" s="55"/>
    </row>
    <row r="10" spans="1:11" ht="13.8" thickTop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5">
      <c r="C15" s="38"/>
      <c r="D15" s="38" t="s">
        <v>18</v>
      </c>
      <c r="E15" s="38" t="s">
        <v>19</v>
      </c>
      <c r="F15" s="38" t="s">
        <v>20</v>
      </c>
    </row>
    <row r="16" spans="1:11" x14ac:dyDescent="0.25">
      <c r="C16" s="38" t="s">
        <v>16</v>
      </c>
      <c r="D16" s="39">
        <f>D9</f>
        <v>655616.32999999996</v>
      </c>
      <c r="E16" s="39">
        <f>E9</f>
        <v>488264.91</v>
      </c>
      <c r="F16" s="39">
        <f>H9</f>
        <v>410505.29</v>
      </c>
    </row>
    <row r="17" spans="3:6" x14ac:dyDescent="0.25">
      <c r="C17" s="38" t="s">
        <v>17</v>
      </c>
      <c r="D17" s="38">
        <f>D8</f>
        <v>23</v>
      </c>
      <c r="E17" s="38">
        <f>E8</f>
        <v>15</v>
      </c>
      <c r="F17" s="38">
        <f>H8</f>
        <v>16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3.2" x14ac:dyDescent="0.25"/>
  <cols>
    <col min="1" max="1" width="4.5546875" customWidth="1"/>
    <col min="2" max="3" width="18.109375" customWidth="1"/>
    <col min="4" max="4" width="17.88671875" customWidth="1"/>
    <col min="5" max="5" width="15.44140625" customWidth="1"/>
    <col min="6" max="7" width="16.44140625" customWidth="1"/>
    <col min="8" max="8" width="18.5546875" customWidth="1"/>
    <col min="9" max="9" width="4" customWidth="1"/>
  </cols>
  <sheetData>
    <row r="1" spans="1:9" ht="20.2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</row>
    <row r="2" spans="1:9" ht="20.399999999999999" customHeight="1" thickBot="1" x14ac:dyDescent="0.3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3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3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5">
      <c r="A5" s="67"/>
      <c r="B5" s="14">
        <f>'Stock Analysis'!D5</f>
        <v>23</v>
      </c>
      <c r="C5" s="14">
        <f>'Stock Analysis'!E5</f>
        <v>10</v>
      </c>
      <c r="D5" s="14">
        <f>'Stock Analysis'!F5</f>
        <v>5</v>
      </c>
      <c r="E5" s="14">
        <f>'Stock Analysis'!G5</f>
        <v>11</v>
      </c>
      <c r="F5" s="14">
        <f>'Stock Analysis'!H5</f>
        <v>5</v>
      </c>
      <c r="G5" s="14">
        <f>'Stock Analysis'!I5</f>
        <v>5</v>
      </c>
      <c r="H5" s="15">
        <f>SUM(B5:F5)</f>
        <v>54</v>
      </c>
      <c r="I5" s="67"/>
    </row>
    <row r="6" spans="1:9" ht="39.9" hidden="1" customHeight="1" thickBot="1" x14ac:dyDescent="0.3">
      <c r="A6" s="67"/>
      <c r="B6" s="16">
        <f>'Stock Analysis'!D6</f>
        <v>655616.32999999996</v>
      </c>
      <c r="C6" s="17">
        <f>'Stock Analysis'!E6</f>
        <v>322267.11</v>
      </c>
      <c r="D6" s="18">
        <f>'Stock Analysis'!F6</f>
        <v>165997.79999999999</v>
      </c>
      <c r="E6" s="19">
        <f>'Stock Analysis'!G6</f>
        <v>247597.83</v>
      </c>
      <c r="F6" s="20">
        <f>'Stock Analysis'!H6</f>
        <v>162907.46</v>
      </c>
      <c r="G6" s="20">
        <f>'Stock Analysis'!I6</f>
        <v>224922.21</v>
      </c>
      <c r="H6" s="21">
        <f>SUM(B6:G6)</f>
        <v>1779308.74</v>
      </c>
      <c r="I6" s="67"/>
    </row>
    <row r="7" spans="1:9" ht="94.5" customHeight="1" x14ac:dyDescent="0.25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5">
      <c r="A8" s="67"/>
      <c r="B8" s="75">
        <f>B5</f>
        <v>23</v>
      </c>
      <c r="C8" s="75">
        <f>SUM(C5:D5)</f>
        <v>15</v>
      </c>
      <c r="D8" s="138" t="s">
        <v>9</v>
      </c>
      <c r="E8" s="139"/>
      <c r="F8" s="87">
        <f>SUM(E5:F5)</f>
        <v>16</v>
      </c>
      <c r="G8" s="46">
        <f>G5</f>
        <v>5</v>
      </c>
      <c r="H8" s="109">
        <f>SUM(B8+C8+F8+G8)</f>
        <v>59</v>
      </c>
      <c r="I8" s="67"/>
    </row>
    <row r="9" spans="1:9" ht="28.5" customHeight="1" thickBot="1" x14ac:dyDescent="0.35">
      <c r="A9" s="67"/>
      <c r="B9" s="76">
        <f>B6</f>
        <v>655616.32999999996</v>
      </c>
      <c r="C9" s="77">
        <f>SUM(C6:D6)</f>
        <v>488264.91</v>
      </c>
      <c r="D9" s="140" t="s">
        <v>2</v>
      </c>
      <c r="E9" s="141"/>
      <c r="F9" s="88">
        <f>SUM(E6:F6)</f>
        <v>410505.29</v>
      </c>
      <c r="G9" s="45">
        <f>G6</f>
        <v>224922.21</v>
      </c>
      <c r="H9" s="110">
        <f>SUM(B9+C9+F9+G9)</f>
        <v>1779308.74</v>
      </c>
      <c r="I9" s="67"/>
    </row>
    <row r="10" spans="1:9" ht="18.600000000000001" thickTop="1" thickBot="1" x14ac:dyDescent="0.35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5">
      <c r="A11" s="67"/>
      <c r="B11" s="80">
        <f>IF(ISERROR(B8/H8),"0",(B8/H8))</f>
        <v>0.38983050847457629</v>
      </c>
      <c r="C11" s="81">
        <f>IF(ISERROR(C8/H8),"0",C8/H8)</f>
        <v>0.25423728813559321</v>
      </c>
      <c r="D11" s="132" t="s">
        <v>13</v>
      </c>
      <c r="E11" s="133"/>
      <c r="F11" s="90">
        <f>IF(ISERROR(F8/H8),"0",(F8/H8))</f>
        <v>0.2711864406779661</v>
      </c>
      <c r="G11" s="90">
        <f>IF(ISERROR(G8/H8),"0",(G8/H8))</f>
        <v>8.4745762711864403E-2</v>
      </c>
      <c r="H11" s="67"/>
      <c r="I11" s="67"/>
    </row>
    <row r="12" spans="1:9" ht="23.4" customHeight="1" thickBot="1" x14ac:dyDescent="0.35">
      <c r="A12" s="67"/>
      <c r="B12" s="82">
        <f>IF(ISERROR(B6/H9),"0",(B6/H9))</f>
        <v>0.36846687438853359</v>
      </c>
      <c r="C12" s="83">
        <f>IF(ISERROR(C9/H9),"0",C9/H9)</f>
        <v>0.27441269692183939</v>
      </c>
      <c r="D12" s="134" t="s">
        <v>14</v>
      </c>
      <c r="E12" s="135"/>
      <c r="F12" s="91">
        <f>IF(ISERROR(F9/H9),"0",(F9/H9))</f>
        <v>0.23071054548970515</v>
      </c>
      <c r="G12" s="91">
        <f>IF(ISERROR(G9/H9),"0",(G9/H9))</f>
        <v>0.12640988319992177</v>
      </c>
      <c r="H12" s="67"/>
      <c r="I12" s="67"/>
    </row>
    <row r="13" spans="1:9" ht="22.5" customHeight="1" thickTop="1" thickBot="1" x14ac:dyDescent="0.35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5">
      <c r="A14" s="67"/>
      <c r="B14" s="86">
        <f>IF(ISERROR(B9/B8),"0",B9/B8)</f>
        <v>28505.057826086955</v>
      </c>
      <c r="C14" s="86">
        <f>IF(ISERROR(C9/C8),"0",C9/C8)</f>
        <v>32550.993999999999</v>
      </c>
      <c r="D14" s="136" t="s">
        <v>12</v>
      </c>
      <c r="E14" s="137"/>
      <c r="F14" s="94">
        <f>IF(ISERROR(F9/F8),"0",F9/F8)</f>
        <v>25656.580624999999</v>
      </c>
      <c r="G14" s="88">
        <f>IF(ISERROR(G9/G8),"0",G9/G8)</f>
        <v>44984.441999999995</v>
      </c>
      <c r="H14" s="67"/>
      <c r="I14" s="67"/>
    </row>
    <row r="15" spans="1:9" ht="26.4" customHeight="1" thickTop="1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topLeftCell="A2" zoomScaleNormal="100" workbookViewId="0">
      <selection activeCell="E9" sqref="E9"/>
    </sheetView>
  </sheetViews>
  <sheetFormatPr defaultRowHeight="13.2" x14ac:dyDescent="0.25"/>
  <cols>
    <col min="1" max="1" width="4.5546875" customWidth="1"/>
    <col min="3" max="3" width="6.44140625" customWidth="1"/>
    <col min="4" max="4" width="15.44140625" customWidth="1"/>
    <col min="5" max="5" width="18.109375" customWidth="1"/>
    <col min="6" max="6" width="17.88671875" customWidth="1"/>
    <col min="7" max="7" width="15.44140625" customWidth="1"/>
    <col min="8" max="9" width="16.44140625" customWidth="1"/>
    <col min="10" max="10" width="15.44140625" customWidth="1"/>
    <col min="11" max="11" width="5.88671875" style="2" customWidth="1"/>
  </cols>
  <sheetData>
    <row r="1" spans="1:11" ht="24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thickBot="1" x14ac:dyDescent="0.3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3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5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3">
      <c r="A5" s="55"/>
      <c r="B5" s="148" t="s">
        <v>2</v>
      </c>
      <c r="C5" s="149"/>
      <c r="D5" s="31">
        <f>'Stock Analysis'!D6</f>
        <v>655616.32999999996</v>
      </c>
      <c r="E5" s="32">
        <f>'Stock Analysis'!E6</f>
        <v>322267.11</v>
      </c>
      <c r="F5" s="33">
        <f>'Stock Analysis'!F6</f>
        <v>165997.79999999999</v>
      </c>
      <c r="G5" s="34">
        <f>'Stock Analysis'!G6</f>
        <v>247597.83</v>
      </c>
      <c r="H5" s="35">
        <f>'Stock Analysis'!H6</f>
        <v>162907.46</v>
      </c>
      <c r="I5" s="20">
        <f>'Stock Analysis'!I6</f>
        <v>224922.21</v>
      </c>
      <c r="J5" s="36">
        <f>'Stock Analysis'!J6</f>
        <v>1779308.74</v>
      </c>
      <c r="K5" s="55"/>
    </row>
    <row r="6" spans="1:11" ht="94.5" customHeight="1" thickBot="1" x14ac:dyDescent="0.3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5">
      <c r="A7" s="55"/>
      <c r="B7" s="55"/>
      <c r="C7" s="55"/>
      <c r="D7" s="72"/>
      <c r="E7" s="95">
        <f>SUM(E5:F5)</f>
        <v>488264.91</v>
      </c>
      <c r="F7" s="146" t="s">
        <v>2</v>
      </c>
      <c r="G7" s="147"/>
      <c r="H7" s="45">
        <f>SUM(G5:H5)</f>
        <v>410505.29</v>
      </c>
      <c r="I7" s="45">
        <f>I5</f>
        <v>224922.21</v>
      </c>
      <c r="J7" s="55"/>
      <c r="K7" s="55"/>
    </row>
    <row r="8" spans="1:11" ht="14.4" thickTop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3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3">
      <c r="A10" s="55"/>
      <c r="B10" s="55"/>
      <c r="C10" s="55"/>
      <c r="D10" s="55"/>
      <c r="E10" s="97">
        <f>E7*E9</f>
        <v>48826.491000000002</v>
      </c>
      <c r="F10" s="146" t="s">
        <v>10</v>
      </c>
      <c r="G10" s="147"/>
      <c r="H10" s="98">
        <f>H7*H9</f>
        <v>61575.793499999992</v>
      </c>
      <c r="I10" s="98">
        <f>I7*I9</f>
        <v>56230.552499999998</v>
      </c>
      <c r="J10" s="55"/>
      <c r="K10" s="55"/>
    </row>
    <row r="11" spans="1:11" ht="13.8" thickTop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5">
      <c r="A13" s="111"/>
      <c r="B13" s="111"/>
      <c r="C13" s="111"/>
      <c r="D13" s="111"/>
      <c r="E13" s="114">
        <f>IF(ISERROR(I13/J5),"0",I13/J5)</f>
        <v>9.3650322315620163E-2</v>
      </c>
      <c r="F13" s="111"/>
      <c r="G13" s="111"/>
      <c r="H13" s="111"/>
      <c r="I13" s="113">
        <f>E10+H10+I10</f>
        <v>166632.837</v>
      </c>
      <c r="J13" s="112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Amanda Pellegrino</cp:lastModifiedBy>
  <cp:lastPrinted>2008-05-15T17:16:52Z</cp:lastPrinted>
  <dcterms:created xsi:type="dcterms:W3CDTF">2008-04-22T17:08:07Z</dcterms:created>
  <dcterms:modified xsi:type="dcterms:W3CDTF">2023-11-06T18:14:49Z</dcterms:modified>
</cp:coreProperties>
</file>