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urismanoffice-my.sharepoint.com/personal/benjamin_stark_ourisman_com/Documents/"/>
    </mc:Choice>
  </mc:AlternateContent>
  <xr:revisionPtr revIDLastSave="0" documentId="8_{78613EDE-E5DA-4A40-9DC5-9D1857674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<sst xmlns="http://schemas.openxmlformats.org/spreadsheetml/2006/main" count="54" uniqueCount="26">
  <si>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Pre-Owned Stock Analysis</t>
  </si>
  <si>
    <t>Days In Stock</t>
  </si>
  <si>
    <t>0-30</t>
  </si>
  <si>
    <t>31-45</t>
  </si>
  <si>
    <t>46-60</t>
  </si>
  <si>
    <t>61-90</t>
  </si>
  <si>
    <t>90-120</t>
  </si>
  <si>
    <t>121+</t>
  </si>
  <si>
    <t>Total</t>
  </si>
  <si>
    <t># Of Units</t>
  </si>
  <si>
    <t>Dollars</t>
  </si>
  <si>
    <t>Units</t>
  </si>
  <si>
    <t>Fresh</t>
  </si>
  <si>
    <t>At Risk</t>
  </si>
  <si>
    <t>Old</t>
  </si>
  <si>
    <t>dollars</t>
  </si>
  <si>
    <t>units</t>
  </si>
  <si>
    <t>Dead</t>
  </si>
  <si>
    <t>91 - 120</t>
  </si>
  <si>
    <t>Percent of total in Units</t>
  </si>
  <si>
    <t>Percent of total in $</t>
  </si>
  <si>
    <t>.</t>
  </si>
  <si>
    <t>Average Cost per Unit</t>
  </si>
  <si>
    <t>Over Valuation "Water" Analysis</t>
  </si>
  <si>
    <t>"Water" %</t>
  </si>
  <si>
    <t>"Water"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</si>
</sst>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923746</c:v>
                </c:pt>
                <c:pt idx="1">
                  <c:v>283537</c:v>
                </c:pt>
                <c:pt idx="2">
                  <c:v>262637</c:v>
                </c:pt>
                <c:pt idx="3">
                  <c:v>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923746</c:v>
                </c:pt>
                <c:pt idx="1">
                  <c:v>283537</c:v>
                </c:pt>
                <c:pt idx="2">
                  <c:v>282614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D28" sqref="D28"/>
    </sheetView>
  </sheetViews>
  <sheetFormatPr defaultRowHeight="12.75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>
      <c r="A2" s="55"/>
      <c r="B2" s="55"/>
      <c r="C2" s="55"/>
      <c r="D2" s="123" t="s">
        <v>0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>
      <c r="A3" s="55"/>
      <c r="B3" s="55"/>
      <c r="C3" s="55"/>
      <c r="D3" s="126" t="s">
        <v>1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>
      <c r="A4" s="55"/>
      <c r="B4" s="55"/>
      <c r="C4" s="55"/>
      <c r="D4" s="49" t="s">
        <v>2</v>
      </c>
      <c r="E4" s="50" t="s">
        <v>3</v>
      </c>
      <c r="F4" s="51" t="s">
        <v>4</v>
      </c>
      <c r="G4" s="50" t="s">
        <v>5</v>
      </c>
      <c r="H4" s="52" t="s">
        <v>6</v>
      </c>
      <c r="I4" s="53" t="s">
        <v>7</v>
      </c>
      <c r="J4" s="54" t="s">
        <v>8</v>
      </c>
      <c r="K4" s="55"/>
    </row>
    <row r="5" spans="1:11" ht="39.950000000000003" customHeight="1" thickTop="1">
      <c r="A5" s="55"/>
      <c r="B5" s="121" t="s">
        <v>9</v>
      </c>
      <c r="C5" s="122"/>
      <c r="D5" s="9">
        <v>44</v>
      </c>
      <c r="E5" s="7">
        <v>10</v>
      </c>
      <c r="F5" s="6">
        <v>4</v>
      </c>
      <c r="G5" s="5">
        <v>10</v>
      </c>
      <c r="H5" s="41">
        <v>1</v>
      </c>
      <c r="I5" s="47">
        <v>1</v>
      </c>
      <c r="J5" s="63">
        <f>SUM(D5:I5)</f>
        <v>70</v>
      </c>
      <c r="K5" s="55"/>
    </row>
    <row r="6" spans="1:11" ht="39.950000000000003" customHeight="1" thickBot="1">
      <c r="A6" s="55"/>
      <c r="B6" s="119" t="s">
        <v>10</v>
      </c>
      <c r="C6" s="120"/>
      <c r="D6" s="99">
        <v>923746</v>
      </c>
      <c r="E6" s="100">
        <v>223925</v>
      </c>
      <c r="F6" s="101">
        <v>59612</v>
      </c>
      <c r="G6" s="102">
        <v>227246</v>
      </c>
      <c r="H6" s="103">
        <v>35391</v>
      </c>
      <c r="I6" s="104">
        <v>19977</v>
      </c>
      <c r="J6" s="105">
        <f>SUM(D6:I6)</f>
        <v>1489897</v>
      </c>
      <c r="K6" s="55"/>
    </row>
    <row r="7" spans="1:11" ht="94.5" customHeight="1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>
      <c r="A8" s="55"/>
      <c r="B8" s="55"/>
      <c r="C8" s="55"/>
      <c r="D8" s="57">
        <f>D5</f>
        <v>44</v>
      </c>
      <c r="E8" s="57">
        <f>SUM(E5:F5)</f>
        <v>14</v>
      </c>
      <c r="F8" s="115" t="s">
        <v>11</v>
      </c>
      <c r="G8" s="116"/>
      <c r="H8" s="60">
        <f>SUM(G5:H5)</f>
        <v>11</v>
      </c>
      <c r="I8" s="61">
        <f>I5</f>
        <v>1</v>
      </c>
      <c r="J8" s="55"/>
      <c r="K8" s="55"/>
    </row>
    <row r="9" spans="1:11" ht="39.950000000000003" customHeight="1" thickBot="1">
      <c r="A9" s="55"/>
      <c r="B9" s="55"/>
      <c r="C9" s="55"/>
      <c r="D9" s="58">
        <f>D6</f>
        <v>923746</v>
      </c>
      <c r="E9" s="59">
        <f>SUM(E6:F6)</f>
        <v>283537</v>
      </c>
      <c r="F9" s="117" t="s">
        <v>10</v>
      </c>
      <c r="G9" s="118"/>
      <c r="H9" s="62">
        <f>SUM(G6:H6)</f>
        <v>262637</v>
      </c>
      <c r="I9" s="58">
        <f>I6</f>
        <v>19977</v>
      </c>
      <c r="J9" s="106">
        <f>H9+I9</f>
        <v>282614</v>
      </c>
      <c r="K9" s="55"/>
    </row>
    <row r="10" spans="1:11" ht="13.5" thickTop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>
      <c r="C15" s="38"/>
      <c r="D15" s="38" t="s">
        <v>12</v>
      </c>
      <c r="E15" s="38" t="s">
        <v>13</v>
      </c>
      <c r="F15" s="38" t="s">
        <v>14</v>
      </c>
    </row>
    <row r="16" spans="1:11">
      <c r="C16" s="38" t="s">
        <v>15</v>
      </c>
      <c r="D16" s="39">
        <f>D9</f>
        <v>923746</v>
      </c>
      <c r="E16" s="39">
        <f>E9</f>
        <v>283537</v>
      </c>
      <c r="F16" s="39">
        <f>H9</f>
        <v>262637</v>
      </c>
    </row>
    <row r="17" spans="3:6">
      <c r="C17" s="38" t="s">
        <v>16</v>
      </c>
      <c r="D17" s="38">
        <f>D8</f>
        <v>44</v>
      </c>
      <c r="E17" s="38">
        <f>E8</f>
        <v>14</v>
      </c>
      <c r="F17" s="38">
        <f>H8</f>
        <v>11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/>
  <sheetData>
    <row r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>
      <c r="A30" s="40"/>
      <c r="B30" s="40"/>
      <c r="C30" s="40"/>
      <c r="D30" s="40"/>
      <c r="E30" s="44" t="s">
        <v>12</v>
      </c>
      <c r="F30" s="44" t="s">
        <v>13</v>
      </c>
      <c r="G30" s="44" t="s">
        <v>14</v>
      </c>
      <c r="H30" s="44" t="s">
        <v>17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/>
  <sheetData>
    <row r="1" spans="1:2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>
      <c r="A30" s="40"/>
      <c r="B30" s="40"/>
      <c r="C30" s="40"/>
      <c r="D30" s="40"/>
      <c r="E30" s="44" t="s">
        <v>12</v>
      </c>
      <c r="F30" s="44" t="s">
        <v>13</v>
      </c>
      <c r="G30" s="44" t="s">
        <v>14</v>
      </c>
      <c r="H30" s="44" t="s">
        <v>17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>
      <c r="A2" s="67"/>
      <c r="B2" s="129" t="s">
        <v>0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>
      <c r="A3" s="67"/>
      <c r="B3" s="131" t="s">
        <v>1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>
      <c r="A4" s="67"/>
      <c r="B4" s="64" t="s">
        <v>2</v>
      </c>
      <c r="C4" s="10" t="s">
        <v>3</v>
      </c>
      <c r="D4" s="11" t="s">
        <v>4</v>
      </c>
      <c r="E4" s="10" t="s">
        <v>5</v>
      </c>
      <c r="F4" s="12" t="s">
        <v>18</v>
      </c>
      <c r="G4" s="43" t="s">
        <v>7</v>
      </c>
      <c r="H4" s="13" t="s">
        <v>8</v>
      </c>
      <c r="I4" s="67"/>
    </row>
    <row r="5" spans="1:9" ht="39.6" hidden="1" customHeight="1">
      <c r="A5" s="67"/>
      <c r="B5" s="14">
        <f>'Stock Analysis'!D5</f>
        <v>44</v>
      </c>
      <c r="C5" s="14">
        <f>'Stock Analysis'!E5</f>
        <v>10</v>
      </c>
      <c r="D5" s="14">
        <f>'Stock Analysis'!F5</f>
        <v>4</v>
      </c>
      <c r="E5" s="14">
        <f>'Stock Analysis'!G5</f>
        <v>10</v>
      </c>
      <c r="F5" s="14">
        <f>'Stock Analysis'!H5</f>
        <v>1</v>
      </c>
      <c r="G5" s="14">
        <f>'Stock Analysis'!I5</f>
        <v>1</v>
      </c>
      <c r="H5" s="15">
        <f>SUM(B5:F5)</f>
        <v>69</v>
      </c>
      <c r="I5" s="67"/>
    </row>
    <row r="6" spans="1:9" ht="39.950000000000003" hidden="1" customHeight="1" thickBot="1">
      <c r="A6" s="67"/>
      <c r="B6" s="16">
        <f>'Stock Analysis'!D6</f>
        <v>923746</v>
      </c>
      <c r="C6" s="17">
        <f>'Stock Analysis'!E6</f>
        <v>223925</v>
      </c>
      <c r="D6" s="18">
        <f>'Stock Analysis'!F6</f>
        <v>59612</v>
      </c>
      <c r="E6" s="19">
        <f>'Stock Analysis'!G6</f>
        <v>227246</v>
      </c>
      <c r="F6" s="20">
        <f>'Stock Analysis'!H6</f>
        <v>35391</v>
      </c>
      <c r="G6" s="20">
        <f>'Stock Analysis'!I6</f>
        <v>19977</v>
      </c>
      <c r="H6" s="21">
        <f>SUM(B6:G6)</f>
        <v>1489897</v>
      </c>
      <c r="I6" s="67"/>
    </row>
    <row r="7" spans="1:9" ht="94.5" customHeight="1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>
      <c r="A8" s="67"/>
      <c r="B8" s="75">
        <f>B5</f>
        <v>44</v>
      </c>
      <c r="C8" s="75">
        <f>SUM(C5:D5)</f>
        <v>14</v>
      </c>
      <c r="D8" s="138" t="s">
        <v>11</v>
      </c>
      <c r="E8" s="139"/>
      <c r="F8" s="87">
        <f>SUM(E5:F5)</f>
        <v>11</v>
      </c>
      <c r="G8" s="46">
        <f>G5</f>
        <v>1</v>
      </c>
      <c r="H8" s="109">
        <f>SUM(B8+C8+F8+G8)</f>
        <v>70</v>
      </c>
      <c r="I8" s="67"/>
    </row>
    <row r="9" spans="1:9" ht="28.5" customHeight="1" thickBot="1">
      <c r="A9" s="67"/>
      <c r="B9" s="76">
        <f>B6</f>
        <v>923746</v>
      </c>
      <c r="C9" s="77">
        <f>SUM(C6:D6)</f>
        <v>283537</v>
      </c>
      <c r="D9" s="140" t="s">
        <v>10</v>
      </c>
      <c r="E9" s="141"/>
      <c r="F9" s="88">
        <f>SUM(E6:F6)</f>
        <v>262637</v>
      </c>
      <c r="G9" s="45">
        <f>G6</f>
        <v>19977</v>
      </c>
      <c r="H9" s="110">
        <f>SUM(B9+C9+F9+G9)</f>
        <v>1489897</v>
      </c>
      <c r="I9" s="67"/>
    </row>
    <row r="10" spans="1:9" ht="19.5" thickTop="1" thickBot="1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>
      <c r="A11" s="67"/>
      <c r="B11" s="80">
        <f>IF(ISERROR(B8/H8),"0",(B8/H8))</f>
        <v>0.62857142857142856</v>
      </c>
      <c r="C11" s="81">
        <f>IF(ISERROR(C8/H8),"0",C8/H8)</f>
        <v>0.2</v>
      </c>
      <c r="D11" s="132" t="s">
        <v>19</v>
      </c>
      <c r="E11" s="133"/>
      <c r="F11" s="90">
        <f>IF(ISERROR(F8/H8),"0",(F8/H8))</f>
        <v>0.15714285714285714</v>
      </c>
      <c r="G11" s="90">
        <f>IF(ISERROR(G8/H8),"0",(G8/H8))</f>
        <v>1.4285714285714285E-2</v>
      </c>
      <c r="H11" s="67"/>
      <c r="I11" s="67"/>
    </row>
    <row r="12" spans="1:9" ht="23.45" customHeight="1" thickBot="1">
      <c r="A12" s="67"/>
      <c r="B12" s="82">
        <f>IF(ISERROR(B6/H9),"0",(B6/H9))</f>
        <v>0.62000661790714395</v>
      </c>
      <c r="C12" s="83">
        <f>IF(ISERROR(C9/H9),"0",C9/H9)</f>
        <v>0.19030644400250488</v>
      </c>
      <c r="D12" s="134" t="s">
        <v>20</v>
      </c>
      <c r="E12" s="135"/>
      <c r="F12" s="91">
        <f>IF(ISERROR(F9/H9),"0",(F9/H9))</f>
        <v>0.17627862865688032</v>
      </c>
      <c r="G12" s="91">
        <f>IF(ISERROR(G9/H9),"0",(G9/H9))</f>
        <v>1.3408309433470905E-2</v>
      </c>
      <c r="H12" s="67"/>
      <c r="I12" s="67"/>
    </row>
    <row r="13" spans="1:9" ht="22.5" customHeight="1" thickTop="1" thickBot="1">
      <c r="A13" s="67"/>
      <c r="B13" s="84"/>
      <c r="C13" s="85"/>
      <c r="D13" s="69"/>
      <c r="E13" s="68"/>
      <c r="F13" s="92" t="s">
        <v>21</v>
      </c>
      <c r="G13" s="93"/>
      <c r="H13" s="67"/>
      <c r="I13" s="67"/>
    </row>
    <row r="14" spans="1:9" ht="28.5" customHeight="1" thickTop="1" thickBot="1">
      <c r="A14" s="67"/>
      <c r="B14" s="86">
        <f>IF(ISERROR(B9/B8),"0",B9/B8)</f>
        <v>20994.227272727272</v>
      </c>
      <c r="C14" s="86">
        <f>IF(ISERROR(C9/C8),"0",C9/C8)</f>
        <v>20252.642857142859</v>
      </c>
      <c r="D14" s="136" t="s">
        <v>22</v>
      </c>
      <c r="E14" s="137"/>
      <c r="F14" s="94">
        <f>IF(ISERROR(F9/F8),"0",F9/F8)</f>
        <v>23876.090909090908</v>
      </c>
      <c r="G14" s="88">
        <f>IF(ISERROR(G9/G8),"0",G9/G8)</f>
        <v>19977</v>
      </c>
      <c r="H14" s="67"/>
      <c r="I14" s="67"/>
    </row>
    <row r="15" spans="1:9" ht="26.45" customHeight="1" thickTop="1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>
      <c r="A2" s="55"/>
      <c r="B2" s="55"/>
      <c r="C2" s="55"/>
      <c r="D2" s="142" t="s">
        <v>23</v>
      </c>
      <c r="E2" s="143"/>
      <c r="F2" s="143"/>
      <c r="G2" s="143"/>
      <c r="H2" s="143"/>
      <c r="I2" s="143"/>
      <c r="J2" s="73"/>
      <c r="K2" s="55"/>
    </row>
    <row r="3" spans="1:11" ht="26.25" customHeight="1" thickBot="1">
      <c r="A3" s="55"/>
      <c r="B3" s="150"/>
      <c r="C3" s="151"/>
      <c r="D3" s="144" t="s">
        <v>1</v>
      </c>
      <c r="E3" s="145"/>
      <c r="F3" s="145"/>
      <c r="G3" s="145"/>
      <c r="H3" s="145"/>
      <c r="I3" s="145"/>
      <c r="J3" s="74"/>
      <c r="K3" s="55"/>
    </row>
    <row r="4" spans="1:11" ht="29.25" customHeight="1">
      <c r="A4" s="55"/>
      <c r="B4" s="152"/>
      <c r="C4" s="153"/>
      <c r="D4" s="26" t="s">
        <v>2</v>
      </c>
      <c r="E4" s="27" t="s">
        <v>3</v>
      </c>
      <c r="F4" s="28" t="s">
        <v>4</v>
      </c>
      <c r="G4" s="27" t="s">
        <v>5</v>
      </c>
      <c r="H4" s="29" t="s">
        <v>18</v>
      </c>
      <c r="I4" s="43" t="s">
        <v>7</v>
      </c>
      <c r="J4" s="30" t="s">
        <v>8</v>
      </c>
      <c r="K4" s="55"/>
    </row>
    <row r="5" spans="1:11" ht="29.1" customHeight="1" thickBot="1">
      <c r="A5" s="55"/>
      <c r="B5" s="148" t="s">
        <v>10</v>
      </c>
      <c r="C5" s="149"/>
      <c r="D5" s="31">
        <f>'Stock Analysis'!D6</f>
        <v>923746</v>
      </c>
      <c r="E5" s="32">
        <f>'Stock Analysis'!E6</f>
        <v>223925</v>
      </c>
      <c r="F5" s="33">
        <f>'Stock Analysis'!F6</f>
        <v>59612</v>
      </c>
      <c r="G5" s="34">
        <f>'Stock Analysis'!G6</f>
        <v>227246</v>
      </c>
      <c r="H5" s="35">
        <f>'Stock Analysis'!H6</f>
        <v>35391</v>
      </c>
      <c r="I5" s="20">
        <f>'Stock Analysis'!I6</f>
        <v>19977</v>
      </c>
      <c r="J5" s="36">
        <f>'Stock Analysis'!J6</f>
        <v>1489897</v>
      </c>
      <c r="K5" s="55"/>
    </row>
    <row r="6" spans="1:11" ht="94.5" customHeight="1" thickBot="1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>
      <c r="A7" s="55"/>
      <c r="B7" s="55"/>
      <c r="C7" s="55"/>
      <c r="D7" s="72"/>
      <c r="E7" s="95">
        <f>SUM(E5:F5)</f>
        <v>283537</v>
      </c>
      <c r="F7" s="146" t="s">
        <v>10</v>
      </c>
      <c r="G7" s="147"/>
      <c r="H7" s="45">
        <f>SUM(G5:H5)</f>
        <v>262637</v>
      </c>
      <c r="I7" s="45">
        <f>I5</f>
        <v>19977</v>
      </c>
      <c r="J7" s="55"/>
      <c r="K7" s="55"/>
    </row>
    <row r="8" spans="1:11" ht="14.25" thickTop="1" thickBo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>
      <c r="A9" s="55"/>
      <c r="B9" s="55"/>
      <c r="C9" s="55"/>
      <c r="D9" s="55"/>
      <c r="E9" s="96">
        <v>0.1</v>
      </c>
      <c r="F9" s="115" t="s">
        <v>24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>
      <c r="A10" s="55"/>
      <c r="B10" s="55"/>
      <c r="C10" s="55"/>
      <c r="D10" s="55"/>
      <c r="E10" s="97">
        <f>E7*E9</f>
        <v>28353.7</v>
      </c>
      <c r="F10" s="146" t="s">
        <v>25</v>
      </c>
      <c r="G10" s="147"/>
      <c r="H10" s="98">
        <f>H7*H9</f>
        <v>39395.549999999996</v>
      </c>
      <c r="I10" s="98">
        <f>I7*I9</f>
        <v>4994.25</v>
      </c>
      <c r="J10" s="55"/>
      <c r="K10" s="55"/>
    </row>
    <row r="11" spans="1:11" ht="13.5" thickTop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>
      <c r="A13" s="111"/>
      <c r="B13" s="111"/>
      <c r="C13" s="111"/>
      <c r="D13" s="111"/>
      <c r="E13" s="114">
        <f>IF(ISERROR(I13/J5),"0",I13/J5)</f>
        <v>4.8824516057150262E-2</v>
      </c>
      <c r="F13" s="111"/>
      <c r="G13" s="111"/>
      <c r="H13" s="111"/>
      <c r="I13" s="113">
        <f>E10+H10+I10</f>
        <v>72743.5</v>
      </c>
      <c r="J13" s="112"/>
      <c r="K13" s="111"/>
    </row>
    <row r="14" spans="1:1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D734E542A824BA72463101271D618" ma:contentTypeVersion="7" ma:contentTypeDescription="Create a new document." ma:contentTypeScope="" ma:versionID="d1bc48aab5673dbf2efea78ef5a06e17">
  <xsd:schema xmlns:xsd="http://www.w3.org/2001/XMLSchema" xmlns:xs="http://www.w3.org/2001/XMLSchema" xmlns:p="http://schemas.microsoft.com/office/2006/metadata/properties" xmlns:ns3="3f293190-62f1-4728-84b5-baceef0dd1b6" xmlns:ns4="a32e7363-314a-4fa9-9896-85afa96894e6" targetNamespace="http://schemas.microsoft.com/office/2006/metadata/properties" ma:root="true" ma:fieldsID="9f42090da806cfa8783810a7448e0859" ns3:_="" ns4:_="">
    <xsd:import namespace="3f293190-62f1-4728-84b5-baceef0dd1b6"/>
    <xsd:import namespace="a32e7363-314a-4fa9-9896-85afa96894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93190-62f1-4728-84b5-baceef0dd1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e7363-314a-4fa9-9896-85afa9689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293190-62f1-4728-84b5-baceef0dd1b6" xsi:nil="true"/>
  </documentManagement>
</p:properties>
</file>

<file path=customXml/itemProps1.xml><?xml version="1.0" encoding="utf-8"?>
<ds:datastoreItem xmlns:ds="http://schemas.openxmlformats.org/officeDocument/2006/customXml" ds:itemID="{70E8EBF9-EDD1-48E8-8093-8F0DD618F086}"/>
</file>

<file path=customXml/itemProps2.xml><?xml version="1.0" encoding="utf-8"?>
<ds:datastoreItem xmlns:ds="http://schemas.openxmlformats.org/officeDocument/2006/customXml" ds:itemID="{1A78D7E5-79BB-4324-ADAF-D84BE4173F3A}"/>
</file>

<file path=customXml/itemProps3.xml><?xml version="1.0" encoding="utf-8"?>
<ds:datastoreItem xmlns:ds="http://schemas.openxmlformats.org/officeDocument/2006/customXml" ds:itemID="{C3AF6CBE-6E86-4442-A739-AF6C45259F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 Abrams</dc:creator>
  <cp:keywords/>
  <dc:description/>
  <cp:lastModifiedBy/>
  <cp:revision/>
  <dcterms:created xsi:type="dcterms:W3CDTF">2008-04-22T17:08:07Z</dcterms:created>
  <dcterms:modified xsi:type="dcterms:W3CDTF">2023-11-04T02:46:06Z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0x010100330D734E542A824BA72463101271D618</vt:lpwstr>
  </property>
</Properties>
</file>