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owfs\FolderRedirections\rdukes\Desktop\"/>
    </mc:Choice>
  </mc:AlternateContent>
  <bookViews>
    <workbookView xWindow="0" yWindow="0" windowWidth="28800" windowHeight="1243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" i="1" l="1"/>
  <c r="I23" i="1"/>
  <c r="E23" i="1"/>
  <c r="E20" i="1"/>
  <c r="E14" i="1"/>
  <c r="E13" i="1"/>
  <c r="G7" i="1"/>
  <c r="E22" i="1" s="1"/>
  <c r="E7" i="1"/>
  <c r="I7" i="1" s="1"/>
  <c r="G6" i="1"/>
  <c r="E21" i="1" s="1"/>
  <c r="E6" i="1"/>
  <c r="G5" i="1"/>
  <c r="E5" i="1"/>
  <c r="E8" i="1" s="1"/>
  <c r="I22" i="1" l="1"/>
  <c r="I13" i="1"/>
  <c r="E17" i="1"/>
  <c r="I17" i="1" s="1"/>
  <c r="G8" i="1"/>
  <c r="I8" i="1" s="1"/>
  <c r="I10" i="1" s="1"/>
  <c r="I6" i="1"/>
  <c r="I5" i="1"/>
  <c r="E26" i="1" l="1"/>
  <c r="E27" i="1" s="1"/>
  <c r="E28" i="1" s="1"/>
  <c r="H26" i="1"/>
  <c r="H27" i="1" s="1"/>
  <c r="H28" i="1" s="1"/>
  <c r="G26" i="1"/>
  <c r="G27" i="1" s="1"/>
  <c r="G28" i="1" s="1"/>
  <c r="D26" i="1"/>
  <c r="D27" i="1" s="1"/>
  <c r="D28" i="1" s="1"/>
  <c r="C26" i="1"/>
  <c r="C27" i="1" s="1"/>
  <c r="J26" i="1"/>
  <c r="J27" i="1" s="1"/>
  <c r="J28" i="1" s="1"/>
  <c r="E18" i="1"/>
  <c r="I18" i="1" s="1"/>
  <c r="I20" i="1"/>
  <c r="I14" i="1"/>
  <c r="I21" i="1"/>
  <c r="C28" i="1" l="1"/>
  <c r="K27" i="1"/>
  <c r="K28" i="1" s="1"/>
</calcChain>
</file>

<file path=xl/comments1.xml><?xml version="1.0" encoding="utf-8"?>
<comments xmlns="http://schemas.openxmlformats.org/spreadsheetml/2006/main">
  <authors>
    <author>George Parker</author>
  </authors>
  <commentList>
    <comment ref="I5" authorId="0" shapeId="0">
      <text>
        <r>
          <rPr>
            <b/>
            <sz val="10"/>
            <color indexed="81"/>
            <rFont val="Arial"/>
            <family val="2"/>
          </rPr>
          <t>Target: Competitive with local market</t>
        </r>
      </text>
    </comment>
    <comment ref="I6" authorId="0" shapeId="0">
      <text>
        <r>
          <rPr>
            <b/>
            <sz val="10"/>
            <color indexed="81"/>
            <rFont val="Tahoma"/>
            <family val="2"/>
          </rPr>
          <t>Target: Plus or minus $2.00 over or under warranty rate</t>
        </r>
      </text>
    </comment>
    <comment ref="I7" authorId="0" shapeId="0">
      <text>
        <r>
          <rPr>
            <b/>
            <sz val="10"/>
            <color indexed="81"/>
            <rFont val="Tahoma"/>
            <family val="2"/>
          </rPr>
          <t>Target: $10.00 over maintenance rate</t>
        </r>
      </text>
    </comment>
    <comment ref="I9" authorId="0" shapeId="0">
      <text>
        <r>
          <rPr>
            <b/>
            <sz val="10"/>
            <color indexed="81"/>
            <rFont val="Tahoma"/>
            <family val="2"/>
          </rPr>
          <t>Target: $2.00 over warranty</t>
        </r>
      </text>
    </comment>
    <comment ref="E10" authorId="0" shapeId="0">
      <text>
        <r>
          <rPr>
            <b/>
            <sz val="10"/>
            <color indexed="81"/>
            <rFont val="Tahoma"/>
            <family val="2"/>
          </rPr>
          <t>This cell is for the total number of RO's in the sample.</t>
        </r>
      </text>
    </comment>
    <comment ref="I13" authorId="0" shapeId="0">
      <text>
        <r>
          <rPr>
            <b/>
            <sz val="10"/>
            <color indexed="81"/>
            <rFont val="Tahoma"/>
            <family val="2"/>
          </rPr>
          <t>Target: 24% or less</t>
        </r>
      </text>
    </comment>
    <comment ref="I18" authorId="0" shapeId="0">
      <text>
        <r>
          <rPr>
            <b/>
            <sz val="10"/>
            <color indexed="81"/>
            <rFont val="Tahoma"/>
            <family val="2"/>
          </rPr>
          <t xml:space="preserve">Profile 2.2 to 2.5 non highline 3.0 or better highline </t>
        </r>
        <r>
          <rPr>
            <b/>
            <sz val="14"/>
            <color indexed="81"/>
            <rFont val="Tahoma"/>
            <family val="2"/>
          </rPr>
          <t xml:space="preserve">
</t>
        </r>
      </text>
    </comment>
    <comment ref="I20" authorId="0" shapeId="0">
      <text>
        <r>
          <rPr>
            <b/>
            <sz val="10"/>
            <color indexed="81"/>
            <rFont val="Tahoma"/>
            <family val="2"/>
          </rPr>
          <t>Profile:  Competitive FRH's and Maintenance FRH's should equal 60% of Total Labor Sales.</t>
        </r>
      </text>
    </comment>
    <comment ref="I22" authorId="0" shapeId="0">
      <text>
        <r>
          <rPr>
            <b/>
            <sz val="10"/>
            <color indexed="81"/>
            <rFont val="Tahoma"/>
            <family val="2"/>
          </rPr>
          <t>Profile:  Repair FRH's should equal 40% of Total Labor Sales.</t>
        </r>
        <r>
          <rPr>
            <b/>
            <sz val="14"/>
            <color indexed="81"/>
            <rFont val="Tahoma"/>
            <family val="2"/>
          </rPr>
          <t xml:space="preserve">
</t>
        </r>
      </text>
    </comment>
    <comment ref="I23" authorId="0" shapeId="0">
      <text>
        <r>
          <rPr>
            <b/>
            <sz val="10"/>
            <color indexed="81"/>
            <rFont val="Tahoma"/>
            <family val="2"/>
          </rPr>
          <t>Target:  No more than 10% to 15% customer pay one item repair order's.</t>
        </r>
      </text>
    </comment>
  </commentList>
</comments>
</file>

<file path=xl/sharedStrings.xml><?xml version="1.0" encoding="utf-8"?>
<sst xmlns="http://schemas.openxmlformats.org/spreadsheetml/2006/main" count="76" uniqueCount="41">
  <si>
    <t xml:space="preserve">Repair Order Analysis Summary Report </t>
  </si>
  <si>
    <t>Sales in Dollars</t>
  </si>
  <si>
    <t>FRH's on RO's</t>
  </si>
  <si>
    <t>Averages</t>
  </si>
  <si>
    <t>Analysis</t>
  </si>
  <si>
    <t>Competitive</t>
  </si>
  <si>
    <t>÷</t>
  </si>
  <si>
    <t>=</t>
  </si>
  <si>
    <t>FRH Average</t>
  </si>
  <si>
    <t>Maintenance</t>
  </si>
  <si>
    <t>Repair</t>
  </si>
  <si>
    <t>Totals</t>
  </si>
  <si>
    <t>Customer ELR</t>
  </si>
  <si>
    <t>Target Labor Rate</t>
  </si>
  <si>
    <t>Per FRH</t>
  </si>
  <si>
    <t>Total Ro's in Sample</t>
  </si>
  <si>
    <t>Difference</t>
  </si>
  <si>
    <t>Cost of Labor</t>
  </si>
  <si>
    <t>Total Cost of Labor</t>
  </si>
  <si>
    <t>Total Sales</t>
  </si>
  <si>
    <t>Percent Cost of Sales</t>
  </si>
  <si>
    <t>Total FRHs</t>
  </si>
  <si>
    <t>Cost per FRH</t>
  </si>
  <si>
    <t>Repair Order Measurements</t>
  </si>
  <si>
    <t>Total Labor Sales</t>
  </si>
  <si>
    <t>Total ROs</t>
  </si>
  <si>
    <t>Avg Labor per RO</t>
  </si>
  <si>
    <t>Avg FRH's per RO</t>
  </si>
  <si>
    <t>Menu Sales</t>
  </si>
  <si>
    <t>Percent Menu Sales</t>
  </si>
  <si>
    <t>Competitive FRHs</t>
  </si>
  <si>
    <t>Percent Competitive</t>
  </si>
  <si>
    <t>Maintenance FRHs</t>
  </si>
  <si>
    <t xml:space="preserve">Percent Maintenance </t>
  </si>
  <si>
    <t>Repair FRH</t>
  </si>
  <si>
    <t xml:space="preserve">Percent Repair </t>
  </si>
  <si>
    <t>One item ROs</t>
  </si>
  <si>
    <t>Percent One Item RO</t>
  </si>
  <si>
    <t>Model Year Analysis</t>
  </si>
  <si>
    <t>Older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</si>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</sst>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(&quot;$&quot;* #,##0_);_(&quot;$&quot;* \(#,##0\);_(&quot;$&quot;* &quot;-&quot;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color indexed="81"/>
      <name val="Arial"/>
      <family val="2"/>
    </font>
    <font>
      <b/>
      <sz val="10"/>
      <color indexed="81"/>
      <name val="Tahoma"/>
      <family val="2"/>
    </font>
    <font>
      <b/>
      <sz val="14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0" fillId="2" borderId="0" xfId="0" applyFill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2" borderId="0" xfId="0" applyFont="1" applyFill="1"/>
    <xf numFmtId="0" fontId="2" fillId="3" borderId="4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6" xfId="0" applyFont="1" applyFill="1" applyBorder="1"/>
    <xf numFmtId="0" fontId="4" fillId="4" borderId="7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3" fillId="4" borderId="2" xfId="0" applyFont="1" applyFill="1" applyBorder="1"/>
    <xf numFmtId="0" fontId="3" fillId="4" borderId="9" xfId="0" applyFont="1" applyFill="1" applyBorder="1"/>
    <xf numFmtId="0" fontId="0" fillId="4" borderId="10" xfId="0" applyFill="1" applyBorder="1"/>
    <xf numFmtId="0" fontId="3" fillId="4" borderId="3" xfId="0" applyFont="1" applyFill="1" applyBorder="1"/>
    <xf numFmtId="0" fontId="3" fillId="4" borderId="11" xfId="0" applyFont="1" applyFill="1" applyBorder="1"/>
    <xf numFmtId="0" fontId="3" fillId="4" borderId="12" xfId="0" applyFont="1" applyFill="1" applyBorder="1"/>
    <xf numFmtId="0" fontId="4" fillId="4" borderId="13" xfId="0" applyFont="1" applyFill="1" applyBorder="1" applyAlignment="1">
      <alignment horizontal="center" wrapText="1"/>
    </xf>
    <xf numFmtId="0" fontId="4" fillId="4" borderId="14" xfId="0" applyFont="1" applyFill="1" applyBorder="1" applyAlignment="1">
      <alignment horizontal="center" wrapText="1"/>
    </xf>
    <xf numFmtId="0" fontId="3" fillId="4" borderId="15" xfId="0" applyFont="1" applyFill="1" applyBorder="1"/>
    <xf numFmtId="0" fontId="4" fillId="4" borderId="16" xfId="0" applyFont="1" applyFill="1" applyBorder="1"/>
    <xf numFmtId="0" fontId="4" fillId="4" borderId="16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3" fillId="5" borderId="18" xfId="0" applyFont="1" applyFill="1" applyBorder="1"/>
    <xf numFmtId="0" fontId="3" fillId="5" borderId="13" xfId="0" applyFont="1" applyFill="1" applyBorder="1"/>
    <xf numFmtId="42" fontId="3" fillId="6" borderId="13" xfId="0" applyNumberFormat="1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2" fontId="3" fillId="6" borderId="13" xfId="0" applyNumberFormat="1" applyFont="1" applyFill="1" applyBorder="1"/>
    <xf numFmtId="0" fontId="3" fillId="5" borderId="19" xfId="0" applyFont="1" applyFill="1" applyBorder="1"/>
    <xf numFmtId="0" fontId="3" fillId="2" borderId="0" xfId="0" quotePrefix="1" applyFont="1" applyFill="1"/>
    <xf numFmtId="0" fontId="3" fillId="5" borderId="20" xfId="0" applyFont="1" applyFill="1" applyBorder="1"/>
    <xf numFmtId="0" fontId="3" fillId="5" borderId="21" xfId="0" applyFont="1" applyFill="1" applyBorder="1"/>
    <xf numFmtId="42" fontId="3" fillId="6" borderId="0" xfId="0" applyNumberFormat="1" applyFont="1" applyFill="1" applyBorder="1" applyAlignment="1">
      <alignment horizontal="left"/>
    </xf>
    <xf numFmtId="0" fontId="3" fillId="5" borderId="22" xfId="0" applyFont="1" applyFill="1" applyBorder="1"/>
    <xf numFmtId="0" fontId="3" fillId="5" borderId="23" xfId="0" applyFont="1" applyFill="1" applyBorder="1"/>
    <xf numFmtId="42" fontId="3" fillId="6" borderId="24" xfId="0" applyNumberFormat="1" applyFont="1" applyFill="1" applyBorder="1" applyAlignment="1">
      <alignment horizontal="left"/>
    </xf>
    <xf numFmtId="0" fontId="3" fillId="4" borderId="24" xfId="0" applyFont="1" applyFill="1" applyBorder="1" applyAlignment="1">
      <alignment horizontal="center"/>
    </xf>
    <xf numFmtId="4" fontId="3" fillId="6" borderId="24" xfId="0" applyNumberFormat="1" applyFont="1" applyFill="1" applyBorder="1"/>
    <xf numFmtId="0" fontId="3" fillId="5" borderId="24" xfId="0" applyFont="1" applyFill="1" applyBorder="1"/>
    <xf numFmtId="0" fontId="3" fillId="5" borderId="25" xfId="0" applyFont="1" applyFill="1" applyBorder="1"/>
    <xf numFmtId="0" fontId="3" fillId="3" borderId="4" xfId="0" applyFont="1" applyFill="1" applyBorder="1"/>
    <xf numFmtId="0" fontId="3" fillId="3" borderId="0" xfId="0" applyFont="1" applyFill="1" applyBorder="1"/>
    <xf numFmtId="0" fontId="3" fillId="5" borderId="26" xfId="0" applyFont="1" applyFill="1" applyBorder="1"/>
    <xf numFmtId="0" fontId="3" fillId="5" borderId="27" xfId="0" applyFont="1" applyFill="1" applyBorder="1"/>
    <xf numFmtId="0" fontId="3" fillId="5" borderId="28" xfId="0" applyFont="1" applyFill="1" applyBorder="1" applyAlignment="1">
      <alignment horizontal="right"/>
    </xf>
    <xf numFmtId="2" fontId="3" fillId="0" borderId="7" xfId="0" applyNumberFormat="1" applyFont="1" applyBorder="1" applyProtection="1">
      <protection locked="0"/>
    </xf>
    <xf numFmtId="0" fontId="3" fillId="5" borderId="29" xfId="0" applyFont="1" applyFill="1" applyBorder="1"/>
    <xf numFmtId="0" fontId="3" fillId="5" borderId="30" xfId="0" applyFont="1" applyFill="1" applyBorder="1" applyAlignment="1">
      <alignment horizontal="center"/>
    </xf>
    <xf numFmtId="0" fontId="3" fillId="5" borderId="31" xfId="0" applyFont="1" applyFill="1" applyBorder="1" applyAlignment="1">
      <alignment horizontal="center"/>
    </xf>
    <xf numFmtId="0" fontId="3" fillId="7" borderId="32" xfId="0" applyFont="1" applyFill="1" applyBorder="1" applyAlignment="1" applyProtection="1">
      <alignment horizontal="center"/>
      <protection locked="0"/>
    </xf>
    <xf numFmtId="0" fontId="3" fillId="5" borderId="33" xfId="0" applyFont="1" applyFill="1" applyBorder="1"/>
    <xf numFmtId="0" fontId="3" fillId="5" borderId="34" xfId="0" applyFont="1" applyFill="1" applyBorder="1"/>
    <xf numFmtId="0" fontId="3" fillId="5" borderId="35" xfId="0" applyFont="1" applyFill="1" applyBorder="1" applyAlignment="1">
      <alignment horizontal="right"/>
    </xf>
    <xf numFmtId="2" fontId="3" fillId="6" borderId="36" xfId="0" applyNumberFormat="1" applyFont="1" applyFill="1" applyBorder="1"/>
    <xf numFmtId="0" fontId="3" fillId="5" borderId="37" xfId="0" applyFont="1" applyFill="1" applyBorder="1"/>
    <xf numFmtId="0" fontId="3" fillId="3" borderId="0" xfId="0" applyFont="1" applyFill="1" applyBorder="1" applyAlignment="1">
      <alignment horizontal="right"/>
    </xf>
    <xf numFmtId="0" fontId="3" fillId="3" borderId="5" xfId="0" applyFont="1" applyFill="1" applyBorder="1"/>
    <xf numFmtId="0" fontId="5" fillId="3" borderId="4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3" fillId="5" borderId="28" xfId="0" applyFont="1" applyFill="1" applyBorder="1"/>
    <xf numFmtId="2" fontId="3" fillId="6" borderId="7" xfId="0" applyNumberFormat="1" applyFont="1" applyFill="1" applyBorder="1"/>
    <xf numFmtId="0" fontId="3" fillId="4" borderId="7" xfId="0" applyFont="1" applyFill="1" applyBorder="1" applyAlignment="1">
      <alignment horizontal="center"/>
    </xf>
    <xf numFmtId="0" fontId="3" fillId="5" borderId="7" xfId="0" applyFont="1" applyFill="1" applyBorder="1"/>
    <xf numFmtId="10" fontId="3" fillId="6" borderId="7" xfId="1" applyNumberFormat="1" applyFont="1" applyFill="1" applyBorder="1" applyAlignment="1">
      <alignment horizontal="center"/>
    </xf>
    <xf numFmtId="0" fontId="3" fillId="5" borderId="35" xfId="0" applyFont="1" applyFill="1" applyBorder="1"/>
    <xf numFmtId="0" fontId="3" fillId="4" borderId="36" xfId="0" applyFont="1" applyFill="1" applyBorder="1" applyAlignment="1">
      <alignment horizontal="center"/>
    </xf>
    <xf numFmtId="0" fontId="3" fillId="5" borderId="36" xfId="0" applyFont="1" applyFill="1" applyBorder="1"/>
    <xf numFmtId="2" fontId="3" fillId="6" borderId="36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4" fontId="3" fillId="6" borderId="7" xfId="0" applyNumberFormat="1" applyFont="1" applyFill="1" applyBorder="1"/>
    <xf numFmtId="4" fontId="3" fillId="6" borderId="13" xfId="0" applyNumberFormat="1" applyFont="1" applyFill="1" applyBorder="1"/>
    <xf numFmtId="0" fontId="3" fillId="5" borderId="38" xfId="0" applyFont="1" applyFill="1" applyBorder="1"/>
    <xf numFmtId="0" fontId="3" fillId="5" borderId="39" xfId="0" applyFont="1" applyFill="1" applyBorder="1"/>
    <xf numFmtId="0" fontId="3" fillId="0" borderId="13" xfId="0" applyFont="1" applyBorder="1" applyProtection="1">
      <protection locked="0"/>
    </xf>
    <xf numFmtId="10" fontId="3" fillId="6" borderId="13" xfId="1" applyNumberFormat="1" applyFont="1" applyFill="1" applyBorder="1"/>
    <xf numFmtId="3" fontId="3" fillId="6" borderId="24" xfId="0" applyNumberFormat="1" applyFont="1" applyFill="1" applyBorder="1"/>
    <xf numFmtId="10" fontId="3" fillId="6" borderId="24" xfId="1" applyNumberFormat="1" applyFont="1" applyFill="1" applyBorder="1"/>
    <xf numFmtId="0" fontId="3" fillId="5" borderId="40" xfId="0" applyFont="1" applyFill="1" applyBorder="1"/>
    <xf numFmtId="0" fontId="3" fillId="5" borderId="41" xfId="0" applyFont="1" applyFill="1" applyBorder="1"/>
    <xf numFmtId="3" fontId="3" fillId="3" borderId="0" xfId="0" applyNumberFormat="1" applyFont="1" applyFill="1" applyBorder="1"/>
    <xf numFmtId="10" fontId="3" fillId="3" borderId="0" xfId="1" applyNumberFormat="1" applyFont="1" applyFill="1" applyBorder="1"/>
    <xf numFmtId="1" fontId="4" fillId="4" borderId="42" xfId="0" applyNumberFormat="1" applyFont="1" applyFill="1" applyBorder="1" applyAlignment="1" applyProtection="1">
      <alignment horizontal="center"/>
      <protection hidden="1"/>
    </xf>
    <xf numFmtId="1" fontId="4" fillId="4" borderId="43" xfId="0" applyNumberFormat="1" applyFont="1" applyFill="1" applyBorder="1" applyAlignment="1" applyProtection="1">
      <alignment horizontal="center"/>
      <protection hidden="1"/>
    </xf>
    <xf numFmtId="1" fontId="4" fillId="4" borderId="44" xfId="0" applyNumberFormat="1" applyFont="1" applyFill="1" applyBorder="1" applyAlignment="1" applyProtection="1">
      <alignment horizontal="center"/>
      <protection hidden="1"/>
    </xf>
    <xf numFmtId="1" fontId="0" fillId="4" borderId="43" xfId="0" applyNumberFormat="1" applyFill="1" applyBorder="1" applyProtection="1">
      <protection hidden="1"/>
    </xf>
    <xf numFmtId="1" fontId="4" fillId="4" borderId="45" xfId="0" applyNumberFormat="1" applyFont="1" applyFill="1" applyBorder="1" applyAlignment="1" applyProtection="1">
      <alignment horizontal="center"/>
      <protection hidden="1"/>
    </xf>
    <xf numFmtId="0" fontId="4" fillId="4" borderId="45" xfId="0" applyFont="1" applyFill="1" applyBorder="1" applyAlignment="1" applyProtection="1">
      <alignment horizontal="center"/>
      <protection hidden="1"/>
    </xf>
    <xf numFmtId="0" fontId="4" fillId="4" borderId="46" xfId="0" applyFont="1" applyFill="1" applyBorder="1" applyProtection="1">
      <protection hidden="1"/>
    </xf>
    <xf numFmtId="0" fontId="4" fillId="6" borderId="47" xfId="0" applyFont="1" applyFill="1" applyBorder="1" applyAlignment="1" applyProtection="1">
      <alignment horizontal="center"/>
      <protection hidden="1"/>
    </xf>
    <xf numFmtId="0" fontId="4" fillId="6" borderId="48" xfId="0" applyFont="1" applyFill="1" applyBorder="1" applyAlignment="1" applyProtection="1">
      <alignment horizontal="center"/>
      <protection hidden="1"/>
    </xf>
    <xf numFmtId="0" fontId="4" fillId="6" borderId="48" xfId="0" applyFont="1" applyFill="1" applyBorder="1" applyAlignment="1" applyProtection="1">
      <alignment horizontal="center"/>
      <protection hidden="1"/>
    </xf>
    <xf numFmtId="0" fontId="4" fillId="6" borderId="49" xfId="0" applyFont="1" applyFill="1" applyBorder="1" applyAlignment="1" applyProtection="1">
      <alignment horizontal="center"/>
      <protection hidden="1"/>
    </xf>
    <xf numFmtId="0" fontId="4" fillId="6" borderId="50" xfId="0" applyFont="1" applyFill="1" applyBorder="1" applyAlignment="1" applyProtection="1">
      <alignment horizontal="center"/>
      <protection hidden="1"/>
    </xf>
    <xf numFmtId="0" fontId="4" fillId="6" borderId="51" xfId="0" applyFont="1" applyFill="1" applyBorder="1" applyAlignment="1" applyProtection="1">
      <alignment horizontal="center" vertical="center"/>
      <protection hidden="1"/>
    </xf>
    <xf numFmtId="10" fontId="4" fillId="6" borderId="52" xfId="1" applyNumberFormat="1" applyFont="1" applyFill="1" applyBorder="1" applyAlignment="1" applyProtection="1">
      <alignment horizontal="center"/>
      <protection hidden="1"/>
    </xf>
    <xf numFmtId="10" fontId="4" fillId="6" borderId="40" xfId="0" applyNumberFormat="1" applyFont="1" applyFill="1" applyBorder="1" applyAlignment="1" applyProtection="1">
      <alignment horizontal="center"/>
      <protection hidden="1"/>
    </xf>
    <xf numFmtId="10" fontId="4" fillId="6" borderId="53" xfId="0" applyNumberFormat="1" applyFont="1" applyFill="1" applyBorder="1" applyAlignment="1" applyProtection="1">
      <alignment horizontal="center"/>
      <protection hidden="1"/>
    </xf>
    <xf numFmtId="10" fontId="4" fillId="6" borderId="23" xfId="0" applyNumberFormat="1" applyFont="1" applyFill="1" applyBorder="1" applyAlignment="1" applyProtection="1">
      <alignment horizontal="center"/>
      <protection hidden="1"/>
    </xf>
    <xf numFmtId="10" fontId="4" fillId="6" borderId="24" xfId="0" applyNumberFormat="1" applyFont="1" applyFill="1" applyBorder="1" applyAlignment="1" applyProtection="1">
      <alignment horizontal="center"/>
      <protection hidden="1"/>
    </xf>
    <xf numFmtId="0" fontId="4" fillId="6" borderId="54" xfId="0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left"/>
    </xf>
    <xf numFmtId="0" fontId="0" fillId="2" borderId="0" xfId="0" quotePrefix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Labor Mix</a:t>
            </a:r>
          </a:p>
        </c:rich>
      </c:tx>
      <c:layout>
        <c:manualLayout>
          <c:xMode val="edge"/>
          <c:yMode val="edge"/>
          <c:x val="0.39600000000000007"/>
          <c:y val="4.20561707254187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2"/>
          <c:y val="0.31308482651145081"/>
          <c:w val="0.49800000000000005"/>
          <c:h val="0.4626178779796064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CF9-4A69-9E87-3007D283A10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CF9-4A69-9E87-3007D283A10D}"/>
              </c:ext>
            </c:extLst>
          </c:dPt>
          <c:cat>
            <c:strRef>
              <c:f>'[1]Summary Report'!$J$20:$J$22</c:f>
              <c:strCache>
                <c:ptCount val="3"/>
                <c:pt idx="0">
                  <c:v>Percent Competitive</c:v>
                </c:pt>
                <c:pt idx="1">
                  <c:v>Percent Maintenance </c:v>
                </c:pt>
                <c:pt idx="2">
                  <c:v>Percent Repair </c:v>
                </c:pt>
              </c:strCache>
            </c:strRef>
          </c:cat>
          <c:val>
            <c:numRef>
              <c:f>'[1]Summary Report'!$I$20:$I$22</c:f>
              <c:numCache>
                <c:formatCode>0.00%</c:formatCode>
                <c:ptCount val="3"/>
                <c:pt idx="0">
                  <c:v>0.41785890478539711</c:v>
                </c:pt>
                <c:pt idx="1">
                  <c:v>1.0360138135175135E-2</c:v>
                </c:pt>
                <c:pt idx="2">
                  <c:v>0.57178095707942778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CF9-4A69-9E87-3007D283A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"/>
          <c:y val="0.85981504594189451"/>
          <c:w val="0.7380000000000001"/>
          <c:h val="0.107476880742736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561975</xdr:colOff>
      <xdr:row>29</xdr:row>
      <xdr:rowOff>85725</xdr:rowOff>
    </xdr:from>
    <xdr:to>
      <xdr:col>10</xdr:col>
      <xdr:colOff>123825</xdr:colOff>
      <xdr:row>42</xdr:row>
      <xdr:rowOff>19050</xdr:rowOff>
    </xdr:to>
    <xdr:graphicFrame macro="">
      <xdr:nvGraphicFramePr>
        <xdr:cNvPr id="2" name="Chart 13">
          <a:extLst>
            <a:ext uri="{FF2B5EF4-FFF2-40B4-BE49-F238E27FC236}">
              <a16:creationId xmlns="" xmlns:a16="http://schemas.microsoft.com/office/drawing/2014/main" id="{00000000-0008-0000-0500-00000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dukes\Downloads\RO%20Analysis%20by%20Tech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Tech Pay"/>
      <sheetName val="Input Sheet"/>
      <sheetName val="RO Report 1-50"/>
      <sheetName val="RO Report 51-100"/>
      <sheetName val="Summary Report"/>
    </sheetNames>
    <sheetDataSet>
      <sheetData sheetId="0">
        <row r="9">
          <cell r="K9">
            <v>45229</v>
          </cell>
        </row>
      </sheetData>
      <sheetData sheetId="1"/>
      <sheetData sheetId="2">
        <row r="4">
          <cell r="C4" t="str">
            <v>RO Number</v>
          </cell>
          <cell r="D4" t="str">
            <v>Year</v>
          </cell>
          <cell r="E4" t="str">
            <v xml:space="preserve">Model </v>
          </cell>
          <cell r="F4" t="str">
            <v>Mileage</v>
          </cell>
        </row>
        <row r="6">
          <cell r="C6">
            <v>723225</v>
          </cell>
          <cell r="D6">
            <v>2014</v>
          </cell>
          <cell r="E6" t="str">
            <v>scion frs</v>
          </cell>
          <cell r="F6">
            <v>52852</v>
          </cell>
        </row>
        <row r="7">
          <cell r="C7">
            <v>723430</v>
          </cell>
          <cell r="D7">
            <v>2010</v>
          </cell>
          <cell r="E7" t="str">
            <v>prius</v>
          </cell>
          <cell r="F7">
            <v>112560</v>
          </cell>
        </row>
        <row r="8">
          <cell r="C8">
            <v>723444</v>
          </cell>
          <cell r="D8">
            <v>1997</v>
          </cell>
          <cell r="E8" t="str">
            <v>corolla</v>
          </cell>
          <cell r="F8">
            <v>112385</v>
          </cell>
        </row>
        <row r="9">
          <cell r="C9">
            <v>723455</v>
          </cell>
          <cell r="D9">
            <v>2013</v>
          </cell>
          <cell r="E9" t="str">
            <v>corolla</v>
          </cell>
          <cell r="F9">
            <v>64953</v>
          </cell>
        </row>
        <row r="10">
          <cell r="C10">
            <v>723459</v>
          </cell>
          <cell r="D10">
            <v>2017</v>
          </cell>
          <cell r="E10" t="str">
            <v>prius</v>
          </cell>
          <cell r="F10">
            <v>60907</v>
          </cell>
        </row>
        <row r="11">
          <cell r="C11">
            <v>723481</v>
          </cell>
          <cell r="D11">
            <v>2020</v>
          </cell>
          <cell r="E11" t="str">
            <v>prius</v>
          </cell>
          <cell r="F11">
            <v>11895</v>
          </cell>
        </row>
        <row r="12">
          <cell r="C12">
            <v>723535</v>
          </cell>
          <cell r="D12">
            <v>2021</v>
          </cell>
          <cell r="E12" t="str">
            <v>rav4</v>
          </cell>
          <cell r="F12">
            <v>29382</v>
          </cell>
        </row>
        <row r="13">
          <cell r="C13">
            <v>723466</v>
          </cell>
          <cell r="D13">
            <v>2017</v>
          </cell>
          <cell r="E13" t="str">
            <v>rav4</v>
          </cell>
          <cell r="F13">
            <v>42581</v>
          </cell>
        </row>
        <row r="15">
          <cell r="C15">
            <v>723570</v>
          </cell>
          <cell r="D15">
            <v>2018</v>
          </cell>
          <cell r="E15" t="str">
            <v>camry</v>
          </cell>
          <cell r="F15">
            <v>22147</v>
          </cell>
        </row>
        <row r="18">
          <cell r="C18">
            <v>723582</v>
          </cell>
          <cell r="D18">
            <v>2015</v>
          </cell>
          <cell r="E18" t="str">
            <v>prius</v>
          </cell>
          <cell r="F18">
            <v>101255</v>
          </cell>
        </row>
        <row r="20">
          <cell r="C20">
            <v>723593</v>
          </cell>
          <cell r="D20">
            <v>2013</v>
          </cell>
          <cell r="E20" t="str">
            <v>prius</v>
          </cell>
          <cell r="F20">
            <v>106470</v>
          </cell>
        </row>
        <row r="21">
          <cell r="C21">
            <v>723618</v>
          </cell>
          <cell r="D21">
            <v>2019</v>
          </cell>
          <cell r="E21" t="str">
            <v>ch-r</v>
          </cell>
          <cell r="F21">
            <v>33422</v>
          </cell>
        </row>
        <row r="22">
          <cell r="C22">
            <v>723547</v>
          </cell>
          <cell r="D22">
            <v>2017</v>
          </cell>
          <cell r="E22" t="str">
            <v>yaris</v>
          </cell>
          <cell r="F22">
            <v>97311</v>
          </cell>
        </row>
        <row r="23">
          <cell r="C23">
            <v>723765</v>
          </cell>
          <cell r="D23">
            <v>2017</v>
          </cell>
          <cell r="E23" t="str">
            <v>rav4</v>
          </cell>
          <cell r="F23">
            <v>88112</v>
          </cell>
        </row>
        <row r="24">
          <cell r="C24">
            <v>723796</v>
          </cell>
          <cell r="D24">
            <v>2018</v>
          </cell>
          <cell r="E24" t="str">
            <v>highlander</v>
          </cell>
          <cell r="F24">
            <v>119520</v>
          </cell>
        </row>
        <row r="26">
          <cell r="C26">
            <v>723840</v>
          </cell>
          <cell r="D26">
            <v>2020</v>
          </cell>
          <cell r="E26" t="str">
            <v>corolla</v>
          </cell>
          <cell r="F26">
            <v>28319</v>
          </cell>
        </row>
        <row r="27">
          <cell r="C27">
            <v>723849</v>
          </cell>
          <cell r="D27">
            <v>2011</v>
          </cell>
          <cell r="E27" t="str">
            <v>corolla</v>
          </cell>
          <cell r="F27">
            <v>31424</v>
          </cell>
        </row>
        <row r="28">
          <cell r="C28">
            <v>723864</v>
          </cell>
          <cell r="D28">
            <v>2009</v>
          </cell>
          <cell r="E28" t="str">
            <v>tacoma</v>
          </cell>
          <cell r="F28">
            <v>29872</v>
          </cell>
        </row>
        <row r="29">
          <cell r="C29">
            <v>723890</v>
          </cell>
          <cell r="D29">
            <v>2013</v>
          </cell>
          <cell r="E29" t="str">
            <v>corolla</v>
          </cell>
          <cell r="F29">
            <v>62522</v>
          </cell>
        </row>
        <row r="30">
          <cell r="C30">
            <v>723913</v>
          </cell>
          <cell r="D30">
            <v>2012</v>
          </cell>
          <cell r="E30" t="str">
            <v>sienna</v>
          </cell>
          <cell r="F30">
            <v>91436</v>
          </cell>
        </row>
        <row r="33">
          <cell r="C33">
            <v>724235</v>
          </cell>
          <cell r="D33">
            <v>2018</v>
          </cell>
          <cell r="E33" t="str">
            <v>rav4</v>
          </cell>
        </row>
        <row r="34">
          <cell r="C34">
            <v>724228</v>
          </cell>
          <cell r="D34">
            <v>2013</v>
          </cell>
          <cell r="E34" t="str">
            <v>highlander</v>
          </cell>
          <cell r="F34">
            <v>93144</v>
          </cell>
        </row>
        <row r="35">
          <cell r="C35">
            <v>724226</v>
          </cell>
          <cell r="D35">
            <v>2020</v>
          </cell>
          <cell r="E35" t="str">
            <v>highlander</v>
          </cell>
          <cell r="F35">
            <v>30328</v>
          </cell>
        </row>
        <row r="36">
          <cell r="C36">
            <v>724223</v>
          </cell>
          <cell r="D36">
            <v>2014</v>
          </cell>
          <cell r="E36" t="str">
            <v>venza</v>
          </cell>
          <cell r="F36">
            <v>136216</v>
          </cell>
        </row>
        <row r="37">
          <cell r="C37">
            <v>724218</v>
          </cell>
          <cell r="D37">
            <v>2019</v>
          </cell>
          <cell r="E37" t="str">
            <v>corolla</v>
          </cell>
          <cell r="F37">
            <v>26311</v>
          </cell>
        </row>
        <row r="38">
          <cell r="C38">
            <v>724215</v>
          </cell>
          <cell r="D38">
            <v>2020</v>
          </cell>
          <cell r="E38" t="str">
            <v>corolla</v>
          </cell>
          <cell r="F38">
            <v>33540</v>
          </cell>
        </row>
        <row r="39">
          <cell r="C39">
            <v>724203</v>
          </cell>
          <cell r="D39">
            <v>2018</v>
          </cell>
          <cell r="E39" t="str">
            <v>rav4</v>
          </cell>
          <cell r="F39">
            <v>33495</v>
          </cell>
        </row>
        <row r="40">
          <cell r="C40">
            <v>724200</v>
          </cell>
          <cell r="D40">
            <v>2021</v>
          </cell>
          <cell r="E40" t="str">
            <v>highlander</v>
          </cell>
          <cell r="F40">
            <v>38934</v>
          </cell>
        </row>
        <row r="41">
          <cell r="C41">
            <v>724189</v>
          </cell>
          <cell r="D41">
            <v>2009</v>
          </cell>
          <cell r="E41" t="str">
            <v>tacoma</v>
          </cell>
          <cell r="F41">
            <v>77886</v>
          </cell>
        </row>
        <row r="42">
          <cell r="C42">
            <v>724187</v>
          </cell>
          <cell r="D42">
            <v>2017</v>
          </cell>
          <cell r="E42" t="str">
            <v>camry</v>
          </cell>
          <cell r="F42">
            <v>45515</v>
          </cell>
        </row>
        <row r="43">
          <cell r="C43">
            <v>724185</v>
          </cell>
          <cell r="D43">
            <v>2022</v>
          </cell>
          <cell r="E43" t="str">
            <v>tacoma</v>
          </cell>
          <cell r="F43">
            <v>20320</v>
          </cell>
        </row>
        <row r="44">
          <cell r="C44">
            <v>724342</v>
          </cell>
          <cell r="D44">
            <v>2016</v>
          </cell>
          <cell r="E44" t="str">
            <v>prius</v>
          </cell>
          <cell r="F44">
            <v>45222</v>
          </cell>
        </row>
        <row r="46">
          <cell r="C46">
            <v>724320</v>
          </cell>
          <cell r="D46">
            <v>2011</v>
          </cell>
          <cell r="E46" t="str">
            <v>corolla</v>
          </cell>
          <cell r="F46">
            <v>6686</v>
          </cell>
        </row>
        <row r="47">
          <cell r="C47">
            <v>724317</v>
          </cell>
          <cell r="D47">
            <v>2017</v>
          </cell>
          <cell r="E47" t="str">
            <v>rav4</v>
          </cell>
          <cell r="F47">
            <v>51103</v>
          </cell>
        </row>
        <row r="49">
          <cell r="C49">
            <v>724310</v>
          </cell>
          <cell r="D49">
            <v>2009</v>
          </cell>
          <cell r="E49" t="str">
            <v>highlander</v>
          </cell>
          <cell r="F49">
            <v>276550</v>
          </cell>
        </row>
        <row r="50">
          <cell r="C50">
            <v>724544</v>
          </cell>
          <cell r="D50">
            <v>2021</v>
          </cell>
          <cell r="E50" t="str">
            <v>rav4</v>
          </cell>
          <cell r="F50">
            <v>31090</v>
          </cell>
        </row>
        <row r="51">
          <cell r="C51">
            <v>724548</v>
          </cell>
          <cell r="D51">
            <v>2017</v>
          </cell>
          <cell r="E51" t="str">
            <v>prius</v>
          </cell>
          <cell r="F51">
            <v>69741</v>
          </cell>
        </row>
        <row r="52">
          <cell r="C52">
            <v>724554</v>
          </cell>
          <cell r="D52">
            <v>2020</v>
          </cell>
          <cell r="E52" t="str">
            <v>rav4</v>
          </cell>
          <cell r="F52">
            <v>41576</v>
          </cell>
        </row>
        <row r="53">
          <cell r="C53">
            <v>722249</v>
          </cell>
          <cell r="D53">
            <v>2003</v>
          </cell>
          <cell r="E53" t="str">
            <v>tundra</v>
          </cell>
          <cell r="F53">
            <v>140167</v>
          </cell>
        </row>
        <row r="56">
          <cell r="C56">
            <v>724197</v>
          </cell>
          <cell r="D56">
            <v>2019</v>
          </cell>
          <cell r="E56" t="str">
            <v>rav4</v>
          </cell>
          <cell r="F56">
            <v>9805</v>
          </cell>
        </row>
        <row r="57">
          <cell r="C57">
            <v>724096</v>
          </cell>
          <cell r="D57">
            <v>2017</v>
          </cell>
          <cell r="E57" t="str">
            <v>corolla</v>
          </cell>
          <cell r="F57">
            <v>66704</v>
          </cell>
        </row>
        <row r="59">
          <cell r="C59">
            <v>724095</v>
          </cell>
          <cell r="D59">
            <v>2016</v>
          </cell>
          <cell r="E59" t="str">
            <v>rav4</v>
          </cell>
          <cell r="F59">
            <v>52589</v>
          </cell>
        </row>
        <row r="60">
          <cell r="C60">
            <v>723508</v>
          </cell>
          <cell r="D60">
            <v>2017</v>
          </cell>
          <cell r="E60" t="str">
            <v>prius</v>
          </cell>
          <cell r="F60">
            <v>42880</v>
          </cell>
        </row>
        <row r="61">
          <cell r="C61">
            <v>723487</v>
          </cell>
          <cell r="D61">
            <v>2020</v>
          </cell>
          <cell r="E61" t="str">
            <v>rav4</v>
          </cell>
          <cell r="F61">
            <v>13879</v>
          </cell>
        </row>
        <row r="62">
          <cell r="C62">
            <v>723478</v>
          </cell>
          <cell r="D62">
            <v>2019</v>
          </cell>
          <cell r="E62" t="str">
            <v>rav4</v>
          </cell>
          <cell r="F62">
            <v>46674</v>
          </cell>
        </row>
        <row r="63">
          <cell r="C63">
            <v>723469</v>
          </cell>
          <cell r="D63">
            <v>2007</v>
          </cell>
          <cell r="E63" t="str">
            <v>prius</v>
          </cell>
          <cell r="F63">
            <v>136859</v>
          </cell>
        </row>
        <row r="64">
          <cell r="C64">
            <v>723468</v>
          </cell>
          <cell r="D64">
            <v>2013</v>
          </cell>
          <cell r="E64" t="str">
            <v>prius</v>
          </cell>
          <cell r="F64">
            <v>126835</v>
          </cell>
        </row>
        <row r="65">
          <cell r="C65">
            <v>723432</v>
          </cell>
          <cell r="D65">
            <v>2019</v>
          </cell>
          <cell r="E65" t="str">
            <v>sequoia</v>
          </cell>
          <cell r="F65">
            <v>38401</v>
          </cell>
        </row>
        <row r="68">
          <cell r="C68">
            <v>723084</v>
          </cell>
          <cell r="D68">
            <v>2010</v>
          </cell>
          <cell r="E68" t="str">
            <v>highlander</v>
          </cell>
          <cell r="F68">
            <v>226569</v>
          </cell>
        </row>
        <row r="69">
          <cell r="C69">
            <v>722861</v>
          </cell>
          <cell r="D69">
            <v>2006</v>
          </cell>
          <cell r="E69" t="str">
            <v>corolla</v>
          </cell>
          <cell r="F69">
            <v>104465</v>
          </cell>
        </row>
        <row r="70">
          <cell r="C70">
            <v>724039</v>
          </cell>
          <cell r="D70">
            <v>2015</v>
          </cell>
          <cell r="E70" t="str">
            <v>corolla</v>
          </cell>
          <cell r="F70">
            <v>68940</v>
          </cell>
        </row>
        <row r="71">
          <cell r="C71">
            <v>723062</v>
          </cell>
          <cell r="D71">
            <v>2017</v>
          </cell>
          <cell r="E71" t="str">
            <v>rav4</v>
          </cell>
          <cell r="F71">
            <v>46587</v>
          </cell>
        </row>
        <row r="72">
          <cell r="C72">
            <v>724060</v>
          </cell>
          <cell r="D72">
            <v>2013</v>
          </cell>
          <cell r="E72" t="str">
            <v>corolla</v>
          </cell>
          <cell r="F72">
            <v>100875</v>
          </cell>
        </row>
        <row r="73">
          <cell r="C73">
            <v>724034</v>
          </cell>
          <cell r="D73">
            <v>2020</v>
          </cell>
          <cell r="E73" t="str">
            <v>rav4</v>
          </cell>
          <cell r="F73">
            <v>22385</v>
          </cell>
        </row>
        <row r="74">
          <cell r="C74">
            <v>724014</v>
          </cell>
          <cell r="D74">
            <v>2020</v>
          </cell>
          <cell r="E74" t="str">
            <v>rav4</v>
          </cell>
          <cell r="F74">
            <v>29386</v>
          </cell>
        </row>
        <row r="76">
          <cell r="C76">
            <v>724005</v>
          </cell>
          <cell r="D76">
            <v>2010</v>
          </cell>
          <cell r="E76" t="str">
            <v>prius</v>
          </cell>
          <cell r="F76">
            <v>170715</v>
          </cell>
        </row>
        <row r="77">
          <cell r="C77">
            <v>723741</v>
          </cell>
          <cell r="D77">
            <v>2008</v>
          </cell>
          <cell r="E77" t="str">
            <v>prius</v>
          </cell>
          <cell r="F77">
            <v>160612</v>
          </cell>
        </row>
        <row r="79">
          <cell r="C79">
            <v>723539</v>
          </cell>
          <cell r="D79">
            <v>2017</v>
          </cell>
          <cell r="E79" t="str">
            <v>corolla</v>
          </cell>
          <cell r="F79">
            <v>29255</v>
          </cell>
        </row>
        <row r="80">
          <cell r="C80">
            <v>723524</v>
          </cell>
          <cell r="D80">
            <v>2018</v>
          </cell>
          <cell r="E80" t="str">
            <v>rav4</v>
          </cell>
          <cell r="F80">
            <v>37511</v>
          </cell>
        </row>
        <row r="81">
          <cell r="C81">
            <v>723518</v>
          </cell>
          <cell r="D81">
            <v>2015</v>
          </cell>
          <cell r="E81" t="str">
            <v>sienna</v>
          </cell>
          <cell r="F81">
            <v>75667</v>
          </cell>
        </row>
        <row r="82">
          <cell r="C82">
            <v>724035</v>
          </cell>
          <cell r="D82">
            <v>2018</v>
          </cell>
          <cell r="E82" t="str">
            <v>rav4</v>
          </cell>
          <cell r="F82">
            <v>12094</v>
          </cell>
        </row>
        <row r="83">
          <cell r="C83">
            <v>724030</v>
          </cell>
          <cell r="D83">
            <v>2015</v>
          </cell>
          <cell r="E83" t="str">
            <v>sienna</v>
          </cell>
          <cell r="F83">
            <v>29497</v>
          </cell>
        </row>
        <row r="87">
          <cell r="C87">
            <v>724015</v>
          </cell>
          <cell r="D87">
            <v>2014</v>
          </cell>
          <cell r="E87" t="str">
            <v>corolla</v>
          </cell>
          <cell r="F87">
            <v>96163</v>
          </cell>
        </row>
        <row r="89">
          <cell r="C89">
            <v>723992</v>
          </cell>
          <cell r="D89">
            <v>2007</v>
          </cell>
          <cell r="E89" t="str">
            <v>camry</v>
          </cell>
          <cell r="F89">
            <v>89149</v>
          </cell>
        </row>
        <row r="90">
          <cell r="C90">
            <v>723888</v>
          </cell>
          <cell r="D90">
            <v>2007</v>
          </cell>
          <cell r="E90" t="str">
            <v>tacoma</v>
          </cell>
          <cell r="F90">
            <v>46243</v>
          </cell>
        </row>
        <row r="92">
          <cell r="C92">
            <v>723964</v>
          </cell>
          <cell r="D92">
            <v>2020</v>
          </cell>
          <cell r="E92" t="str">
            <v>highlander</v>
          </cell>
          <cell r="F92">
            <v>66176</v>
          </cell>
        </row>
        <row r="94">
          <cell r="C94">
            <v>723940</v>
          </cell>
          <cell r="D94">
            <v>2017</v>
          </cell>
          <cell r="E94" t="str">
            <v>prius</v>
          </cell>
          <cell r="F94">
            <v>81080</v>
          </cell>
        </row>
        <row r="95">
          <cell r="C95">
            <v>723934</v>
          </cell>
          <cell r="D95">
            <v>2018</v>
          </cell>
          <cell r="E95" t="str">
            <v>prius</v>
          </cell>
          <cell r="F95">
            <v>185861</v>
          </cell>
        </row>
        <row r="96">
          <cell r="C96">
            <v>723712</v>
          </cell>
          <cell r="D96">
            <v>2018</v>
          </cell>
          <cell r="E96" t="str">
            <v>corolla</v>
          </cell>
          <cell r="F96">
            <v>29915</v>
          </cell>
        </row>
        <row r="97">
          <cell r="C97">
            <v>723646</v>
          </cell>
          <cell r="D97">
            <v>2017</v>
          </cell>
          <cell r="E97" t="str">
            <v>rav4</v>
          </cell>
          <cell r="F97">
            <v>57179</v>
          </cell>
        </row>
        <row r="98">
          <cell r="C98">
            <v>723657</v>
          </cell>
          <cell r="D98">
            <v>2022</v>
          </cell>
          <cell r="E98" t="str">
            <v>rav4</v>
          </cell>
          <cell r="F98">
            <v>14378</v>
          </cell>
        </row>
        <row r="99">
          <cell r="C99">
            <v>723670</v>
          </cell>
          <cell r="D99">
            <v>2016</v>
          </cell>
          <cell r="E99" t="str">
            <v>corolla</v>
          </cell>
          <cell r="F99">
            <v>40151</v>
          </cell>
        </row>
        <row r="100">
          <cell r="C100">
            <v>723697</v>
          </cell>
          <cell r="D100">
            <v>2018</v>
          </cell>
          <cell r="E100" t="str">
            <v>highlander</v>
          </cell>
          <cell r="F100">
            <v>118038</v>
          </cell>
        </row>
        <row r="101">
          <cell r="C101">
            <v>723699</v>
          </cell>
          <cell r="D101">
            <v>2018</v>
          </cell>
          <cell r="E101" t="str">
            <v>rav4</v>
          </cell>
          <cell r="F101">
            <v>56412</v>
          </cell>
        </row>
        <row r="102">
          <cell r="C102">
            <v>723706</v>
          </cell>
          <cell r="D102">
            <v>2012</v>
          </cell>
          <cell r="E102" t="str">
            <v>prius</v>
          </cell>
          <cell r="F102">
            <v>118599</v>
          </cell>
        </row>
        <row r="104">
          <cell r="C104">
            <v>723658</v>
          </cell>
          <cell r="D104">
            <v>2011</v>
          </cell>
          <cell r="E104" t="str">
            <v>prius</v>
          </cell>
          <cell r="F104">
            <v>201318</v>
          </cell>
        </row>
        <row r="105">
          <cell r="C105">
            <v>723710</v>
          </cell>
          <cell r="D105">
            <v>2004</v>
          </cell>
          <cell r="E105" t="str">
            <v>4runner</v>
          </cell>
          <cell r="F105">
            <v>244817</v>
          </cell>
        </row>
        <row r="106">
          <cell r="V106">
            <v>5059.0000000000009</v>
          </cell>
        </row>
      </sheetData>
      <sheetData sheetId="3">
        <row r="56">
          <cell r="E56">
            <v>4821.2</v>
          </cell>
          <cell r="F56">
            <v>40.4</v>
          </cell>
          <cell r="J56">
            <v>166.13</v>
          </cell>
          <cell r="K56">
            <v>1.7999999999999998</v>
          </cell>
          <cell r="O56">
            <v>6020</v>
          </cell>
          <cell r="P56">
            <v>40</v>
          </cell>
          <cell r="U56">
            <v>22</v>
          </cell>
        </row>
      </sheetData>
      <sheetData sheetId="4">
        <row r="56">
          <cell r="E56">
            <v>5504.5899999999992</v>
          </cell>
          <cell r="F56">
            <v>44.3</v>
          </cell>
          <cell r="J56">
            <v>13.58</v>
          </cell>
          <cell r="K56">
            <v>0.3</v>
          </cell>
          <cell r="O56">
            <v>11408.24</v>
          </cell>
          <cell r="P56">
            <v>75.900000000000006</v>
          </cell>
          <cell r="U56">
            <v>16</v>
          </cell>
        </row>
      </sheetData>
      <sheetData sheetId="5">
        <row r="20">
          <cell r="I20">
            <v>0.41785890478539711</v>
          </cell>
          <cell r="J20" t="str">
            <v>Percent Competitive</v>
          </cell>
        </row>
        <row r="21">
          <cell r="I21">
            <v>1.0360138135175135E-2</v>
          </cell>
          <cell r="J21" t="str">
            <v xml:space="preserve">Percent Maintenance </v>
          </cell>
        </row>
        <row r="22">
          <cell r="I22">
            <v>0.57178095707942778</v>
          </cell>
          <cell r="J22" t="str">
            <v xml:space="preserve">Percent Repair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3"/>
  <sheetViews>
    <sheetView tabSelected="1" workbookViewId="0">
      <selection activeCell="P3" sqref="P3"/>
    </sheetView>
  </sheetViews>
  <sheetFormatPr defaultRowHeight="15" x14ac:dyDescent="0.25"/>
  <cols>
    <col min="5" max="5" width="11.42578125" bestFit="1" customWidth="1"/>
    <col min="11" max="11" width="9.28515625" bestFit="1" customWidth="1"/>
  </cols>
  <sheetData>
    <row r="1" spans="1:13" ht="21" thickTop="1" x14ac:dyDescent="0.3">
      <c r="A1" s="1"/>
      <c r="B1" s="1"/>
      <c r="C1" s="2" t="s">
        <v>0</v>
      </c>
      <c r="D1" s="3"/>
      <c r="E1" s="3"/>
      <c r="F1" s="3"/>
      <c r="G1" s="3"/>
      <c r="H1" s="3"/>
      <c r="I1" s="3"/>
      <c r="J1" s="3"/>
      <c r="K1" s="4"/>
      <c r="L1" s="5"/>
      <c r="M1" s="1"/>
    </row>
    <row r="2" spans="1:13" ht="21" thickBot="1" x14ac:dyDescent="0.35">
      <c r="A2" s="1"/>
      <c r="B2" s="1"/>
      <c r="C2" s="6"/>
      <c r="D2" s="7"/>
      <c r="E2" s="7"/>
      <c r="F2" s="7"/>
      <c r="G2" s="7"/>
      <c r="H2" s="7"/>
      <c r="I2" s="7"/>
      <c r="J2" s="7"/>
      <c r="K2" s="8"/>
      <c r="L2" s="5"/>
      <c r="M2" s="1"/>
    </row>
    <row r="3" spans="1:13" ht="16.5" thickTop="1" x14ac:dyDescent="0.25">
      <c r="A3" s="1"/>
      <c r="B3" s="1"/>
      <c r="C3" s="9"/>
      <c r="D3" s="10"/>
      <c r="E3" s="11" t="s">
        <v>1</v>
      </c>
      <c r="F3" s="11"/>
      <c r="G3" s="12" t="s">
        <v>2</v>
      </c>
      <c r="H3" s="13"/>
      <c r="I3" s="14"/>
      <c r="J3" s="15"/>
      <c r="K3" s="16"/>
      <c r="L3" s="5"/>
      <c r="M3" s="1"/>
    </row>
    <row r="4" spans="1:13" ht="15.75" x14ac:dyDescent="0.25">
      <c r="A4" s="1"/>
      <c r="B4" s="1"/>
      <c r="C4" s="17"/>
      <c r="D4" s="18"/>
      <c r="E4" s="19"/>
      <c r="F4" s="19"/>
      <c r="G4" s="20"/>
      <c r="H4" s="21"/>
      <c r="I4" s="22" t="s">
        <v>3</v>
      </c>
      <c r="J4" s="23" t="s">
        <v>4</v>
      </c>
      <c r="K4" s="24"/>
      <c r="L4" s="5"/>
      <c r="M4" s="1"/>
    </row>
    <row r="5" spans="1:13" ht="15.75" x14ac:dyDescent="0.25">
      <c r="A5" s="1"/>
      <c r="B5" s="1"/>
      <c r="C5" s="25" t="s">
        <v>5</v>
      </c>
      <c r="D5" s="26"/>
      <c r="E5" s="27">
        <f>'[1]RO Report 1-50'!E56+'[1]RO Report 51-100'!E56</f>
        <v>10325.789999999999</v>
      </c>
      <c r="F5" s="28" t="s">
        <v>6</v>
      </c>
      <c r="G5" s="29">
        <f>'[1]RO Report 1-50'!F56+'[1]RO Report 51-100'!F56</f>
        <v>84.699999999999989</v>
      </c>
      <c r="H5" s="28" t="s">
        <v>7</v>
      </c>
      <c r="I5" s="29">
        <f>IF(ISERROR(E5/G5),"",E5/G5)</f>
        <v>121.91015348288076</v>
      </c>
      <c r="J5" s="26" t="s">
        <v>8</v>
      </c>
      <c r="K5" s="30"/>
      <c r="L5" s="31"/>
      <c r="M5" s="1"/>
    </row>
    <row r="6" spans="1:13" ht="15.75" x14ac:dyDescent="0.25">
      <c r="A6" s="1"/>
      <c r="B6" s="1"/>
      <c r="C6" s="25" t="s">
        <v>9</v>
      </c>
      <c r="D6" s="26"/>
      <c r="E6" s="27">
        <f>'[1]RO Report 1-50'!J56+'[1]RO Report 51-100'!J56</f>
        <v>179.71</v>
      </c>
      <c r="F6" s="28" t="s">
        <v>6</v>
      </c>
      <c r="G6" s="29">
        <f>'[1]RO Report 1-50'!K56+'[1]RO Report 51-100'!K56</f>
        <v>2.0999999999999996</v>
      </c>
      <c r="H6" s="28" t="s">
        <v>7</v>
      </c>
      <c r="I6" s="29">
        <f>IF(ISERROR(E6/G6),"",E6/G6)</f>
        <v>85.57619047619049</v>
      </c>
      <c r="J6" s="26" t="s">
        <v>8</v>
      </c>
      <c r="K6" s="30"/>
      <c r="L6" s="31"/>
      <c r="M6" s="1"/>
    </row>
    <row r="7" spans="1:13" ht="15.75" x14ac:dyDescent="0.25">
      <c r="A7" s="1"/>
      <c r="B7" s="1"/>
      <c r="C7" s="32" t="s">
        <v>10</v>
      </c>
      <c r="D7" s="33"/>
      <c r="E7" s="34">
        <f>'[1]RO Report 1-50'!O56+'[1]RO Report 51-100'!O56</f>
        <v>17428.239999999998</v>
      </c>
      <c r="F7" s="28" t="s">
        <v>6</v>
      </c>
      <c r="G7" s="29">
        <f>'[1]RO Report 1-50'!P56+'[1]RO Report 51-100'!P56</f>
        <v>115.9</v>
      </c>
      <c r="H7" s="28" t="s">
        <v>7</v>
      </c>
      <c r="I7" s="29">
        <f>IF(ISERROR(E7/G7),"",E7/G7)</f>
        <v>150.37308024158756</v>
      </c>
      <c r="J7" s="26" t="s">
        <v>8</v>
      </c>
      <c r="K7" s="30"/>
      <c r="L7" s="31"/>
      <c r="M7" s="1"/>
    </row>
    <row r="8" spans="1:13" ht="16.5" thickBot="1" x14ac:dyDescent="0.3">
      <c r="A8" s="1"/>
      <c r="B8" s="1"/>
      <c r="C8" s="35" t="s">
        <v>11</v>
      </c>
      <c r="D8" s="36"/>
      <c r="E8" s="37">
        <f>SUM(E5:E7)</f>
        <v>27933.739999999998</v>
      </c>
      <c r="F8" s="38" t="s">
        <v>6</v>
      </c>
      <c r="G8" s="39">
        <f>SUM(G5:G7)</f>
        <v>202.7</v>
      </c>
      <c r="H8" s="38" t="s">
        <v>7</v>
      </c>
      <c r="I8" s="29">
        <f>IF(ISERROR(E8/G8),"",E8/G8)</f>
        <v>137.80828811050813</v>
      </c>
      <c r="J8" s="40" t="s">
        <v>12</v>
      </c>
      <c r="K8" s="41"/>
      <c r="L8" s="5"/>
      <c r="M8" s="1"/>
    </row>
    <row r="9" spans="1:13" ht="17.25" thickTop="1" thickBot="1" x14ac:dyDescent="0.3">
      <c r="A9" s="1"/>
      <c r="B9" s="1"/>
      <c r="C9" s="42"/>
      <c r="D9" s="43"/>
      <c r="E9" s="43"/>
      <c r="F9" s="44"/>
      <c r="G9" s="45"/>
      <c r="H9" s="46" t="s">
        <v>13</v>
      </c>
      <c r="I9" s="47">
        <v>153.6</v>
      </c>
      <c r="J9" s="45" t="s">
        <v>14</v>
      </c>
      <c r="K9" s="48"/>
      <c r="L9" s="31"/>
      <c r="M9" s="1"/>
    </row>
    <row r="10" spans="1:13" ht="17.25" thickTop="1" thickBot="1" x14ac:dyDescent="0.3">
      <c r="A10" s="1"/>
      <c r="B10" s="1"/>
      <c r="C10" s="49" t="s">
        <v>15</v>
      </c>
      <c r="D10" s="50"/>
      <c r="E10" s="51">
        <v>100</v>
      </c>
      <c r="F10" s="52"/>
      <c r="G10" s="53"/>
      <c r="H10" s="54" t="s">
        <v>16</v>
      </c>
      <c r="I10" s="55">
        <f>IF(ISERROR(I8-I9),"",I8-I9)</f>
        <v>-15.791711889491864</v>
      </c>
      <c r="J10" s="53" t="s">
        <v>14</v>
      </c>
      <c r="K10" s="56"/>
      <c r="L10" s="5"/>
      <c r="M10" s="1"/>
    </row>
    <row r="11" spans="1:13" ht="16.5" thickTop="1" x14ac:dyDescent="0.25">
      <c r="A11" s="1"/>
      <c r="B11" s="1"/>
      <c r="C11" s="42"/>
      <c r="D11" s="43"/>
      <c r="E11" s="43"/>
      <c r="F11" s="43"/>
      <c r="G11" s="43"/>
      <c r="H11" s="57"/>
      <c r="I11" s="43"/>
      <c r="J11" s="43"/>
      <c r="K11" s="58"/>
      <c r="L11" s="5"/>
      <c r="M11" s="1"/>
    </row>
    <row r="12" spans="1:13" ht="18.75" thickBot="1" x14ac:dyDescent="0.3">
      <c r="A12" s="1"/>
      <c r="B12" s="1"/>
      <c r="C12" s="59" t="s">
        <v>17</v>
      </c>
      <c r="D12" s="60"/>
      <c r="E12" s="60"/>
      <c r="F12" s="60"/>
      <c r="G12" s="60"/>
      <c r="H12" s="60"/>
      <c r="I12" s="60"/>
      <c r="J12" s="60"/>
      <c r="K12" s="58"/>
      <c r="L12" s="5"/>
      <c r="M12" s="1"/>
    </row>
    <row r="13" spans="1:13" ht="16.5" thickTop="1" x14ac:dyDescent="0.25">
      <c r="A13" s="1"/>
      <c r="B13" s="1"/>
      <c r="C13" s="44" t="s">
        <v>18</v>
      </c>
      <c r="D13" s="61"/>
      <c r="E13" s="62">
        <f>'[1]Input Sheet'!V106</f>
        <v>5059.0000000000009</v>
      </c>
      <c r="F13" s="63" t="s">
        <v>6</v>
      </c>
      <c r="G13" s="64" t="s">
        <v>19</v>
      </c>
      <c r="H13" s="63" t="s">
        <v>7</v>
      </c>
      <c r="I13" s="65">
        <f>IF(ISERROR(E13/E8),"",E13/E8)</f>
        <v>0.18110714855941243</v>
      </c>
      <c r="J13" s="45" t="s">
        <v>20</v>
      </c>
      <c r="K13" s="48"/>
      <c r="L13" s="5"/>
      <c r="M13" s="1"/>
    </row>
    <row r="14" spans="1:13" ht="16.5" thickBot="1" x14ac:dyDescent="0.3">
      <c r="A14" s="1"/>
      <c r="B14" s="1"/>
      <c r="C14" s="52" t="s">
        <v>18</v>
      </c>
      <c r="D14" s="66"/>
      <c r="E14" s="55">
        <f>E13</f>
        <v>5059.0000000000009</v>
      </c>
      <c r="F14" s="67" t="s">
        <v>6</v>
      </c>
      <c r="G14" s="68" t="s">
        <v>21</v>
      </c>
      <c r="H14" s="67" t="s">
        <v>7</v>
      </c>
      <c r="I14" s="69">
        <f>IF(ISERROR(E14/G8),"",E14/G8)</f>
        <v>24.958066107548106</v>
      </c>
      <c r="J14" s="53" t="s">
        <v>22</v>
      </c>
      <c r="K14" s="56"/>
      <c r="L14" s="5"/>
      <c r="M14" s="1"/>
    </row>
    <row r="15" spans="1:13" ht="16.5" thickTop="1" x14ac:dyDescent="0.25">
      <c r="A15" s="1"/>
      <c r="B15" s="1"/>
      <c r="C15" s="42"/>
      <c r="D15" s="43"/>
      <c r="E15" s="43"/>
      <c r="F15" s="70"/>
      <c r="G15" s="43"/>
      <c r="H15" s="70"/>
      <c r="I15" s="43"/>
      <c r="J15" s="43"/>
      <c r="K15" s="58"/>
      <c r="L15" s="5"/>
      <c r="M15" s="1"/>
    </row>
    <row r="16" spans="1:13" ht="18.75" thickBot="1" x14ac:dyDescent="0.3">
      <c r="A16" s="1"/>
      <c r="B16" s="1"/>
      <c r="C16" s="59" t="s">
        <v>23</v>
      </c>
      <c r="D16" s="60"/>
      <c r="E16" s="60"/>
      <c r="F16" s="60"/>
      <c r="G16" s="60"/>
      <c r="H16" s="60"/>
      <c r="I16" s="60"/>
      <c r="J16" s="60"/>
      <c r="K16" s="58"/>
      <c r="L16" s="5"/>
      <c r="M16" s="1"/>
    </row>
    <row r="17" spans="1:13" ht="16.5" thickTop="1" x14ac:dyDescent="0.25">
      <c r="A17" s="1"/>
      <c r="B17" s="1"/>
      <c r="C17" s="44" t="s">
        <v>24</v>
      </c>
      <c r="D17" s="61"/>
      <c r="E17" s="71">
        <f>E8</f>
        <v>27933.739999999998</v>
      </c>
      <c r="F17" s="63" t="s">
        <v>6</v>
      </c>
      <c r="G17" s="64" t="s">
        <v>25</v>
      </c>
      <c r="H17" s="63" t="s">
        <v>7</v>
      </c>
      <c r="I17" s="62">
        <f>IF(ISERROR(E17/E10),"",E17/E10)</f>
        <v>279.3374</v>
      </c>
      <c r="J17" s="45" t="s">
        <v>26</v>
      </c>
      <c r="K17" s="48"/>
      <c r="L17" s="5"/>
      <c r="M17" s="1"/>
    </row>
    <row r="18" spans="1:13" ht="15.75" x14ac:dyDescent="0.25">
      <c r="A18" s="1"/>
      <c r="B18" s="1"/>
      <c r="C18" s="32" t="s">
        <v>21</v>
      </c>
      <c r="D18" s="33"/>
      <c r="E18" s="72">
        <f>G8</f>
        <v>202.7</v>
      </c>
      <c r="F18" s="28" t="s">
        <v>6</v>
      </c>
      <c r="G18" s="26" t="s">
        <v>25</v>
      </c>
      <c r="H18" s="28" t="s">
        <v>7</v>
      </c>
      <c r="I18" s="29">
        <f>IF(ISERROR(E18/E10),"",E18/E10)</f>
        <v>2.0269999999999997</v>
      </c>
      <c r="J18" s="73" t="s">
        <v>27</v>
      </c>
      <c r="K18" s="74"/>
      <c r="L18" s="5"/>
      <c r="M18" s="1"/>
    </row>
    <row r="19" spans="1:13" ht="15.75" x14ac:dyDescent="0.25">
      <c r="A19" s="1"/>
      <c r="B19" s="1"/>
      <c r="C19" s="32" t="s">
        <v>28</v>
      </c>
      <c r="D19" s="33"/>
      <c r="E19" s="75"/>
      <c r="F19" s="28" t="s">
        <v>6</v>
      </c>
      <c r="G19" s="26" t="s">
        <v>25</v>
      </c>
      <c r="H19" s="28" t="s">
        <v>7</v>
      </c>
      <c r="I19" s="75"/>
      <c r="J19" s="73" t="s">
        <v>29</v>
      </c>
      <c r="K19" s="74"/>
      <c r="L19" s="5"/>
      <c r="M19" s="1"/>
    </row>
    <row r="20" spans="1:13" ht="15.75" x14ac:dyDescent="0.25">
      <c r="A20" s="1"/>
      <c r="B20" s="1"/>
      <c r="C20" s="32" t="s">
        <v>30</v>
      </c>
      <c r="D20" s="33"/>
      <c r="E20" s="29">
        <f>G5</f>
        <v>84.699999999999989</v>
      </c>
      <c r="F20" s="28" t="s">
        <v>6</v>
      </c>
      <c r="G20" s="26" t="s">
        <v>21</v>
      </c>
      <c r="H20" s="28" t="s">
        <v>7</v>
      </c>
      <c r="I20" s="76">
        <f>IF(ISERROR(E20/G8),"",(E20/G8))</f>
        <v>0.41785890478539711</v>
      </c>
      <c r="J20" s="73" t="s">
        <v>31</v>
      </c>
      <c r="K20" s="74"/>
      <c r="L20" s="5"/>
      <c r="M20" s="1"/>
    </row>
    <row r="21" spans="1:13" ht="15.75" x14ac:dyDescent="0.25">
      <c r="A21" s="1"/>
      <c r="B21" s="1"/>
      <c r="C21" s="32" t="s">
        <v>32</v>
      </c>
      <c r="D21" s="33"/>
      <c r="E21" s="29">
        <f>G6</f>
        <v>2.0999999999999996</v>
      </c>
      <c r="F21" s="28" t="s">
        <v>6</v>
      </c>
      <c r="G21" s="26" t="s">
        <v>21</v>
      </c>
      <c r="H21" s="28" t="s">
        <v>7</v>
      </c>
      <c r="I21" s="76">
        <f>IF(ISERROR(E21/G8),"",(E21/G8))</f>
        <v>1.0360138135175135E-2</v>
      </c>
      <c r="J21" s="73" t="s">
        <v>33</v>
      </c>
      <c r="K21" s="74"/>
      <c r="L21" s="5"/>
      <c r="M21" s="1"/>
    </row>
    <row r="22" spans="1:13" ht="15.75" x14ac:dyDescent="0.25">
      <c r="A22" s="1"/>
      <c r="B22" s="1"/>
      <c r="C22" s="32" t="s">
        <v>34</v>
      </c>
      <c r="D22" s="33"/>
      <c r="E22" s="29">
        <f>G7</f>
        <v>115.9</v>
      </c>
      <c r="F22" s="28" t="s">
        <v>6</v>
      </c>
      <c r="G22" s="26" t="s">
        <v>21</v>
      </c>
      <c r="H22" s="28" t="s">
        <v>7</v>
      </c>
      <c r="I22" s="76">
        <f>IF(ISERROR(E22/G8),"",E22/G8)</f>
        <v>0.57178095707942778</v>
      </c>
      <c r="J22" s="73" t="s">
        <v>35</v>
      </c>
      <c r="K22" s="74"/>
      <c r="L22" s="5"/>
      <c r="M22" s="1"/>
    </row>
    <row r="23" spans="1:13" ht="16.5" thickBot="1" x14ac:dyDescent="0.3">
      <c r="A23" s="1"/>
      <c r="B23" s="1"/>
      <c r="C23" s="35" t="s">
        <v>36</v>
      </c>
      <c r="D23" s="36"/>
      <c r="E23" s="77">
        <f>'[1]RO Report 1-50'!U56+'[1]RO Report 51-100'!U56</f>
        <v>38</v>
      </c>
      <c r="F23" s="38" t="s">
        <v>6</v>
      </c>
      <c r="G23" s="40" t="s">
        <v>25</v>
      </c>
      <c r="H23" s="38" t="s">
        <v>7</v>
      </c>
      <c r="I23" s="78">
        <f>IF(ISERROR(E23/E10),"",E23/E10)</f>
        <v>0.38</v>
      </c>
      <c r="J23" s="79" t="s">
        <v>37</v>
      </c>
      <c r="K23" s="80"/>
      <c r="L23" s="5"/>
      <c r="M23" s="1"/>
    </row>
    <row r="24" spans="1:13" ht="16.5" thickTop="1" x14ac:dyDescent="0.25">
      <c r="A24" s="1"/>
      <c r="B24" s="1"/>
      <c r="C24" s="42"/>
      <c r="D24" s="43"/>
      <c r="E24" s="81"/>
      <c r="F24" s="70"/>
      <c r="G24" s="43"/>
      <c r="H24" s="70"/>
      <c r="I24" s="82"/>
      <c r="J24" s="43"/>
      <c r="K24" s="58"/>
      <c r="L24" s="5"/>
      <c r="M24" s="1"/>
    </row>
    <row r="25" spans="1:13" ht="18.75" thickBot="1" x14ac:dyDescent="0.3">
      <c r="A25" s="1"/>
      <c r="B25" s="1"/>
      <c r="C25" s="59" t="s">
        <v>38</v>
      </c>
      <c r="D25" s="60"/>
      <c r="E25" s="60"/>
      <c r="F25" s="60"/>
      <c r="G25" s="60"/>
      <c r="H25" s="60"/>
      <c r="I25" s="60"/>
      <c r="J25" s="60"/>
      <c r="K25" s="58"/>
      <c r="L25" s="5"/>
      <c r="M25" s="1"/>
    </row>
    <row r="26" spans="1:13" ht="17.25" thickTop="1" thickBot="1" x14ac:dyDescent="0.3">
      <c r="A26" s="1"/>
      <c r="B26" s="1"/>
      <c r="C26" s="83">
        <f ca="1">YEAR([1]Title!K9)+1</f>
        <v>2024</v>
      </c>
      <c r="D26" s="84">
        <f ca="1">YEAR([1]Title!K9)</f>
        <v>2023</v>
      </c>
      <c r="E26" s="85">
        <f ca="1">YEAR([1]Title!K9)-1</f>
        <v>2022</v>
      </c>
      <c r="F26" s="86"/>
      <c r="G26" s="87">
        <f ca="1">YEAR([1]Title!K9)-2</f>
        <v>2021</v>
      </c>
      <c r="H26" s="85">
        <f ca="1">YEAR([1]Title!K9)-3</f>
        <v>2020</v>
      </c>
      <c r="I26" s="86"/>
      <c r="J26" s="87">
        <f ca="1">YEAR([1]Title!K9)-4</f>
        <v>2019</v>
      </c>
      <c r="K26" s="88" t="s">
        <v>39</v>
      </c>
      <c r="L26" s="89" t="s">
        <v>40</v>
      </c>
      <c r="M26" s="1"/>
    </row>
    <row r="27" spans="1:13" ht="15.75" x14ac:dyDescent="0.25">
      <c r="A27" s="1"/>
      <c r="B27" s="1"/>
      <c r="C27" s="90">
        <f ca="1">COUNTIF('[1]Input Sheet'!D6:D105,C26)</f>
        <v>0</v>
      </c>
      <c r="D27" s="91">
        <f ca="1">COUNTIF('[1]Input Sheet'!D6:D105,D26)</f>
        <v>0</v>
      </c>
      <c r="E27" s="92">
        <f ca="1">COUNTIF('[1]Input Sheet'!D6:D105,E26)</f>
        <v>2</v>
      </c>
      <c r="F27" s="92"/>
      <c r="G27" s="91">
        <f ca="1">COUNTIF('[1]Input Sheet'!D6:D105,G26)</f>
        <v>3</v>
      </c>
      <c r="H27" s="93">
        <f ca="1">COUNTIF('[1]Input Sheet'!D6:D105,H26)</f>
        <v>9</v>
      </c>
      <c r="I27" s="94"/>
      <c r="J27" s="91">
        <f ca="1">COUNTIF('[1]Input Sheet'!D6:D105,J26)</f>
        <v>5</v>
      </c>
      <c r="K27" s="91">
        <f ca="1">L27-(SUM(C27:J27))</f>
        <v>58</v>
      </c>
      <c r="L27" s="95">
        <f>DCOUNTA('[1]Input Sheet'!C4:F105,"Year",'[1]Input Sheet'!D4:D105)</f>
        <v>77</v>
      </c>
      <c r="M27" s="1"/>
    </row>
    <row r="28" spans="1:13" ht="16.5" thickBot="1" x14ac:dyDescent="0.3">
      <c r="A28" s="1"/>
      <c r="B28" s="1"/>
      <c r="C28" s="96">
        <f ca="1">IF(ISERROR(C27/L27),"",C27/L27)</f>
        <v>0</v>
      </c>
      <c r="D28" s="97">
        <f ca="1">IF(ISERROR(D27/L27),"",D27/L27)</f>
        <v>0</v>
      </c>
      <c r="E28" s="98">
        <f ca="1">IF(ISERROR(E27/L27),"",E27/L27)</f>
        <v>2.5974025974025976E-2</v>
      </c>
      <c r="F28" s="99"/>
      <c r="G28" s="100">
        <f ca="1">IF(ISERROR(G27/L27),"",G27/L27)</f>
        <v>3.896103896103896E-2</v>
      </c>
      <c r="H28" s="98">
        <f ca="1">IF(ISERROR(H27/L27),"",H27/L27)</f>
        <v>0.11688311688311688</v>
      </c>
      <c r="I28" s="99"/>
      <c r="J28" s="100">
        <f ca="1">IF(ISERROR(J27/L27),"",J27/L27)</f>
        <v>6.4935064935064929E-2</v>
      </c>
      <c r="K28" s="100">
        <f ca="1">IF(ISERROR(K27/L27),"",K27/L27)</f>
        <v>0.75324675324675328</v>
      </c>
      <c r="L28" s="101"/>
      <c r="M28" s="1"/>
    </row>
    <row r="29" spans="1:13" ht="15.75" thickTop="1" x14ac:dyDescent="0.25">
      <c r="A29" s="1"/>
      <c r="B29" s="1"/>
      <c r="C29" s="102"/>
      <c r="D29" s="102"/>
      <c r="E29" s="102"/>
      <c r="F29" s="102"/>
      <c r="G29" s="102"/>
      <c r="H29" s="102"/>
      <c r="I29" s="102"/>
      <c r="J29" s="102"/>
      <c r="K29" s="102"/>
      <c r="L29" s="1"/>
      <c r="M29" s="1"/>
    </row>
    <row r="30" spans="1:13" x14ac:dyDescent="0.25">
      <c r="A30" s="1"/>
      <c r="B30" s="1"/>
      <c r="C30" s="1"/>
      <c r="D30" s="1"/>
      <c r="E30" s="103"/>
      <c r="F30" s="1"/>
      <c r="G30" s="1"/>
      <c r="H30" s="1"/>
      <c r="I30" s="1"/>
      <c r="J30" s="1"/>
      <c r="K30" s="1"/>
      <c r="L30" s="1"/>
      <c r="M30" s="1"/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</sheetData>
  <mergeCells count="17">
    <mergeCell ref="L27:L28"/>
    <mergeCell ref="E28:F28"/>
    <mergeCell ref="H28:I28"/>
    <mergeCell ref="C29:K29"/>
    <mergeCell ref="C12:J12"/>
    <mergeCell ref="C16:J16"/>
    <mergeCell ref="C25:J25"/>
    <mergeCell ref="E26:F26"/>
    <mergeCell ref="H26:I26"/>
    <mergeCell ref="E27:F27"/>
    <mergeCell ref="H27:I27"/>
    <mergeCell ref="C1:K1"/>
    <mergeCell ref="C2:K2"/>
    <mergeCell ref="E3:F4"/>
    <mergeCell ref="G3:G4"/>
    <mergeCell ref="J4:K4"/>
    <mergeCell ref="C10:D10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rdukes</dc:creator>
  <cp:lastModifiedBy>rdukes</cp:lastModifiedBy>
  <dcterms:created xsi:type="dcterms:W3CDTF">2023-10-30T14:34:10Z</dcterms:created>
  <dcterms:modified xsi:type="dcterms:W3CDTF">2023-10-30T14:34:36Z</dcterms:modified>
</cp:coreProperties>
</file>