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jcorp.net\lvmbnusers\avalenzuela\Desktop\"/>
    </mc:Choice>
  </mc:AlternateContent>
  <bookViews>
    <workbookView xWindow="0" yWindow="0" windowWidth="28800" windowHeight="12516" tabRatio="913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62913"/>
  <fileRecoveryPr repairLoad="1"/>
</workbook>
</file>

<file path=xl/calcChain.xml><?xml version="1.0" encoding="utf-8"?>
<calcChain xmlns="http://schemas.openxmlformats.org/spreadsheetml/2006/main">
  <c r="J3" i="13" l="1"/>
  <c r="J6" i="13"/>
  <c r="J7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N33" i="1" s="1"/>
  <c r="M34" i="1"/>
  <c r="N34" i="1" s="1"/>
  <c r="M35" i="1"/>
  <c r="N35" i="1" s="1"/>
  <c r="M36" i="1"/>
  <c r="N36" i="1" s="1"/>
  <c r="M37" i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J8" i="13" s="1"/>
  <c r="M83" i="1"/>
  <c r="N83" i="1" s="1"/>
  <c r="M84" i="1"/>
  <c r="N84" i="1" s="1"/>
  <c r="M85" i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17" i="1"/>
  <c r="N32" i="1"/>
  <c r="N37" i="1"/>
  <c r="N85" i="1"/>
  <c r="N109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4" i="9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17" i="6" l="1"/>
  <c r="B16" i="12"/>
  <c r="B3" i="14"/>
  <c r="B17" i="10"/>
  <c r="B16" i="11"/>
  <c r="B4" i="10"/>
  <c r="B17" i="9"/>
  <c r="B15" i="14"/>
  <c r="B15" i="13"/>
  <c r="B16" i="5"/>
  <c r="B5" i="14"/>
  <c r="B4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B5" i="12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6" i="10"/>
  <c r="B6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AQ10" i="9" l="1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>
  <authors>
    <author>Dawson, Desiree</author>
  </authors>
  <commentList>
    <comment ref="A10" authorId="0" shapeId="0">
      <text>
        <r>
          <rPr>
            <sz val="9"/>
            <color indexed="81"/>
            <rFont val="Tahoma"/>
            <family val="2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<sst xmlns="http://schemas.openxmlformats.org/spreadsheetml/2006/main" count="1916" uniqueCount="470">
  <si>
    <t>Desk Manager(s)</t>
  </si>
  <si>
    <t>Finance Manager(s)</t>
  </si>
  <si>
    <t>Sales Consultant(s)</t>
  </si>
  <si>
    <t>New Car Franchise(s)</t>
  </si>
  <si>
    <t>Control (brand)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</si>
  <si>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</si>
  <si>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</si>
  <si>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</si>
  <si>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</si>
  <si>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</si>
  <si>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</si>
  <si>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</si>
  <si>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</si>
  <si>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</si>
  <si>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</si>
  <si>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</si>
  <si>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</si>
  <si>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</si>
  <si>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</si>
  <si>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</si>
  <si>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</si>
  <si>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</si>
  <si>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</si>
  <si>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</si>
  <si>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</si>
  <si>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</si>
  <si>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</si>
  <si>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</si>
  <si>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</si>
  <si>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</si>
  <si>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</si>
  <si>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</si>
  <si>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</si>
  <si>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</si>
  <si>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</si>
  <si>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</si>
  <si>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</si>
  <si>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</si>
  <si>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</si>
  <si>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</si>
  <si>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</si>
  <si>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</si>
  <si>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</si>
  <si>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</si>
  <si>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</si>
  <si>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</si>
  <si>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</si>
  <si>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</si>
  <si>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</si>
  <si>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</si>
  <si>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</si>
  <si>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</si>
  <si>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</si>
  <si>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</si>
  <si>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</si>
  <si>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</si>
  <si>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</si>
  <si>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</si>
  <si>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</si>
  <si>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</si>
  <si>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</si>
  <si>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</si>
  <si>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</si>
  <si>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</si>
  <si>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</si>
  <si>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</si>
  <si>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</si>
  <si>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</si>
  <si>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</si>
  <si>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</si>
  <si>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</si>
  <si>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</si>
  <si>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</si>
  <si>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</si>
  <si>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</si>
  <si>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</si>
  <si>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</si>
  <si>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</si>
  <si>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</si>
  <si>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</si>
  <si>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</si>
  <si>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</si>
  <si>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</si>
  <si>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</si>
  <si>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</si>
  <si>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</si>
  <si>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</si>
  <si>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</si>
  <si>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</si>
  <si>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</si>
  <si>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</si>
  <si>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</si>
  <si>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</si>
  <si>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</si>
  <si>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</si>
  <si>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</si>
  <si>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</si>
  <si>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</si>
  <si>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</si>
  <si>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</si>
  <si>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</si>
  <si>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</si>
  <si>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</si>
  <si>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</si>
  <si>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</si>
  <si>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</si>
  <si>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</si>
  <si>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</si>
  <si>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</si>
  <si>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</si>
  <si>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</si>
  <si>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</si>
  <si>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</si>
  <si>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</si>
  <si>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</si>
  <si>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</si>
  <si>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</si>
  <si>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</si>
  <si>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</si>
  <si>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</si>
  <si>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</si>
  <si>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</si>
  <si>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</si>
  <si>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</si>
  <si>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</si>
  <si>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</si>
  <si>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</si>
  <si>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</si>
  <si>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</si>
  <si>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</si>
  <si>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</si>
  <si>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</si>
  <si>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</si>
  <si>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</si>
  <si>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</si>
  <si>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</si>
  <si>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</si>
  <si>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</si>
  <si>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</si>
  <si>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</si>
  <si>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</si>
  <si>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</si>
  <si>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</si>
  <si>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</si>
  <si>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</si>
  <si>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</si>
  <si>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</si>
  <si>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</si>
  <si>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</si>
  <si>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</si>
  <si>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</si>
  <si>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</si>
  <si>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 xml:space="preserve">Howard Manoff </t>
  </si>
  <si>
    <t xml:space="preserve">Nick May </t>
  </si>
  <si>
    <t>Shai winograd</t>
  </si>
  <si>
    <t>Alex Valenzuela</t>
  </si>
  <si>
    <t>Doris Richey-Newton</t>
  </si>
  <si>
    <t>kristopher cottner</t>
  </si>
  <si>
    <t>Amanda Morrison</t>
  </si>
  <si>
    <t>Michael Benedetto</t>
  </si>
  <si>
    <t>Samantha Baptista</t>
  </si>
  <si>
    <t>Thomas Bucca</t>
  </si>
  <si>
    <t>Tyler Cloud</t>
  </si>
  <si>
    <t>Winston Morgan</t>
  </si>
  <si>
    <t>Joseph Martinez</t>
  </si>
  <si>
    <t>Rex Babin</t>
  </si>
  <si>
    <t>Sarshar Johari</t>
  </si>
  <si>
    <t>Sean Randall</t>
  </si>
  <si>
    <t>Lois Greer</t>
  </si>
  <si>
    <t>Michael Nedelcu</t>
  </si>
  <si>
    <t>Sonny Lee</t>
  </si>
  <si>
    <t>Kamron Garrett</t>
  </si>
  <si>
    <t>Sandra Wolff</t>
  </si>
  <si>
    <t>Jordan Rodriguez</t>
  </si>
  <si>
    <t>Bryce Nass</t>
  </si>
  <si>
    <t>Tamir Cohen</t>
  </si>
  <si>
    <t>Jay Fields</t>
  </si>
  <si>
    <t>Yogev Zipori</t>
  </si>
  <si>
    <t>Steven Weiss</t>
  </si>
  <si>
    <t>Sidney Milko</t>
  </si>
  <si>
    <t>11425CX</t>
  </si>
  <si>
    <t>17385UX</t>
  </si>
  <si>
    <t>80699UX</t>
  </si>
  <si>
    <t>80840UX</t>
  </si>
  <si>
    <t>80800UX</t>
  </si>
  <si>
    <t>17360UX</t>
  </si>
  <si>
    <t>17437EX</t>
  </si>
  <si>
    <t>20280UX</t>
  </si>
  <si>
    <t>17374UX</t>
  </si>
  <si>
    <t>20336DX</t>
  </si>
  <si>
    <t>80804UX</t>
  </si>
  <si>
    <t>80821UX</t>
  </si>
  <si>
    <t>X10055</t>
  </si>
  <si>
    <t>80805UX</t>
  </si>
  <si>
    <t>20339DX</t>
  </si>
  <si>
    <t>20332DX</t>
  </si>
  <si>
    <t>20287DX</t>
  </si>
  <si>
    <t>80772UX</t>
  </si>
  <si>
    <t>20325DX</t>
  </si>
  <si>
    <t>80812UX</t>
  </si>
  <si>
    <t>20326DX</t>
  </si>
  <si>
    <t>80761UX</t>
  </si>
  <si>
    <t>80787UX</t>
  </si>
  <si>
    <t>80745UX</t>
  </si>
  <si>
    <t>20333DX</t>
  </si>
  <si>
    <t>80801UX</t>
  </si>
  <si>
    <t>80819UX</t>
  </si>
  <si>
    <t>80826UX</t>
  </si>
  <si>
    <t>X10056</t>
  </si>
  <si>
    <t>80820UX</t>
  </si>
  <si>
    <t>17411EX</t>
  </si>
  <si>
    <t>X10057</t>
  </si>
  <si>
    <t>17447EX</t>
  </si>
  <si>
    <t>20349DX</t>
  </si>
  <si>
    <t>17410EX</t>
  </si>
  <si>
    <t>17371UX</t>
  </si>
  <si>
    <t>20344DX</t>
  </si>
  <si>
    <t>80788UX</t>
  </si>
  <si>
    <t>17438EX</t>
  </si>
  <si>
    <t>X10058</t>
  </si>
  <si>
    <t>17366EX</t>
  </si>
  <si>
    <t>X10060</t>
  </si>
  <si>
    <t>17394UX</t>
  </si>
  <si>
    <t>80782UX</t>
  </si>
  <si>
    <t>17435EX</t>
  </si>
  <si>
    <t>17446EX</t>
  </si>
  <si>
    <t>80841UX</t>
  </si>
  <si>
    <t>17442EX</t>
  </si>
  <si>
    <t>80857UX</t>
  </si>
  <si>
    <t>17408UX</t>
  </si>
  <si>
    <t>20334DX</t>
  </si>
  <si>
    <t>80844UX</t>
  </si>
  <si>
    <t>20331DX</t>
  </si>
  <si>
    <t>17449EX</t>
  </si>
  <si>
    <t>17427EX</t>
  </si>
  <si>
    <t>20312DX</t>
  </si>
  <si>
    <t>17426EX</t>
  </si>
  <si>
    <t>17440EX</t>
  </si>
  <si>
    <t>80744UX</t>
  </si>
  <si>
    <t>11408CX</t>
  </si>
  <si>
    <t>80816UX</t>
  </si>
  <si>
    <t>20350DX</t>
  </si>
  <si>
    <t>11426CX</t>
  </si>
  <si>
    <t>20356DX</t>
  </si>
  <si>
    <t>11403CX</t>
  </si>
  <si>
    <t>20354DX</t>
  </si>
  <si>
    <t>20358DX</t>
  </si>
  <si>
    <t>17439EX</t>
  </si>
  <si>
    <t>20365DX</t>
  </si>
  <si>
    <t>20357DX</t>
  </si>
  <si>
    <t>80869UX</t>
  </si>
  <si>
    <t>20355DX</t>
  </si>
  <si>
    <t>20361DX</t>
  </si>
  <si>
    <t>80864UX</t>
  </si>
  <si>
    <t>20343DX</t>
  </si>
  <si>
    <t>17409EX</t>
  </si>
  <si>
    <t>17425EX</t>
  </si>
  <si>
    <t>80825UX</t>
  </si>
  <si>
    <t>20303DX</t>
  </si>
  <si>
    <t>20360DX</t>
  </si>
  <si>
    <t>17400EX</t>
  </si>
  <si>
    <t>GLA250W</t>
  </si>
  <si>
    <t>UX 200</t>
  </si>
  <si>
    <t>MKC 4DR WAGON</t>
  </si>
  <si>
    <t>TT</t>
  </si>
  <si>
    <t>PATRIOT SPORT</t>
  </si>
  <si>
    <t>SOUL</t>
  </si>
  <si>
    <t>GLE53W4</t>
  </si>
  <si>
    <t>A4</t>
  </si>
  <si>
    <t>X7</t>
  </si>
  <si>
    <t>GLA250W4</t>
  </si>
  <si>
    <t>ID.4</t>
  </si>
  <si>
    <t>IS250</t>
  </si>
  <si>
    <t>CLA250C</t>
  </si>
  <si>
    <t>GLC300W</t>
  </si>
  <si>
    <t>GLE350W4</t>
  </si>
  <si>
    <t>S450V</t>
  </si>
  <si>
    <t>F150</t>
  </si>
  <si>
    <t>C300</t>
  </si>
  <si>
    <t>C300W4</t>
  </si>
  <si>
    <t>RDX</t>
  </si>
  <si>
    <t>E-TRON</t>
  </si>
  <si>
    <t>X3</t>
  </si>
  <si>
    <t>SILVERADO</t>
  </si>
  <si>
    <t>XC60</t>
  </si>
  <si>
    <t>GLC300C4</t>
  </si>
  <si>
    <t>WRANGLER-RUBICO</t>
  </si>
  <si>
    <t>DYNAQUEST</t>
  </si>
  <si>
    <t>E350W</t>
  </si>
  <si>
    <t>GLC300W4</t>
  </si>
  <si>
    <t>E450C</t>
  </si>
  <si>
    <t>G63W4</t>
  </si>
  <si>
    <t>RC350</t>
  </si>
  <si>
    <t>E300W</t>
  </si>
  <si>
    <t>XC90</t>
  </si>
  <si>
    <t>M3</t>
  </si>
  <si>
    <t>EQE350V</t>
  </si>
  <si>
    <t>E250BTC</t>
  </si>
  <si>
    <t>TAYCAN EV</t>
  </si>
  <si>
    <t>NAUTILUS</t>
  </si>
  <si>
    <t>ESCALADE</t>
  </si>
  <si>
    <t>TRAVERSE</t>
  </si>
  <si>
    <t>ILX</t>
  </si>
  <si>
    <t>GLB250W4</t>
  </si>
  <si>
    <t>GLE53C4</t>
  </si>
  <si>
    <t>G65 AMG</t>
  </si>
  <si>
    <t>GLE580W4</t>
  </si>
  <si>
    <t>MXCC76</t>
  </si>
  <si>
    <t>GLE350W</t>
  </si>
  <si>
    <t>KONA</t>
  </si>
  <si>
    <t>S4</t>
  </si>
  <si>
    <t>GLE450W4</t>
  </si>
  <si>
    <t>A220W</t>
  </si>
  <si>
    <t>MACAN</t>
  </si>
  <si>
    <t>C300W</t>
  </si>
  <si>
    <t>GT63C4</t>
  </si>
  <si>
    <t>A5</t>
  </si>
  <si>
    <t>EQB350W4</t>
  </si>
  <si>
    <t>GLB250W</t>
  </si>
  <si>
    <t>GLS550W4</t>
  </si>
  <si>
    <t>CHELSY WINTER-CARTER</t>
  </si>
  <si>
    <t>DEAL HOUSE</t>
  </si>
  <si>
    <t>HOWARD MANOFF</t>
  </si>
  <si>
    <t>80735UX</t>
  </si>
  <si>
    <t>20366DX</t>
  </si>
  <si>
    <t>17397EX</t>
  </si>
  <si>
    <t>11432CX</t>
  </si>
  <si>
    <t>17461EX</t>
  </si>
  <si>
    <t>17443EX</t>
  </si>
  <si>
    <t>11423CX</t>
  </si>
  <si>
    <t>20353DX</t>
  </si>
  <si>
    <t>20338DX</t>
  </si>
  <si>
    <t>80817UX</t>
  </si>
  <si>
    <t>20311UX</t>
  </si>
  <si>
    <t>80806UX</t>
  </si>
  <si>
    <t>17444EX</t>
  </si>
  <si>
    <t>20318DX</t>
  </si>
  <si>
    <t>80789UX</t>
  </si>
  <si>
    <t>20364DX</t>
  </si>
  <si>
    <t>80752UX</t>
  </si>
  <si>
    <t>17414UX</t>
  </si>
  <si>
    <t>80757UX</t>
  </si>
  <si>
    <t>17415EX</t>
  </si>
  <si>
    <t>20346DX</t>
  </si>
  <si>
    <t>17422EX</t>
  </si>
  <si>
    <t>80808UX</t>
  </si>
  <si>
    <t>17436EX</t>
  </si>
  <si>
    <t>20324DX</t>
  </si>
  <si>
    <t>11436CX</t>
  </si>
  <si>
    <t>X10061</t>
  </si>
  <si>
    <t>11438CX</t>
  </si>
  <si>
    <t>17441EX</t>
  </si>
  <si>
    <t>80798UX</t>
  </si>
  <si>
    <t>80848UX</t>
  </si>
  <si>
    <t>80889UX</t>
  </si>
  <si>
    <t>80893UX</t>
  </si>
  <si>
    <t>11421CX</t>
  </si>
  <si>
    <t>17494EX</t>
  </si>
  <si>
    <t>80872UX</t>
  </si>
  <si>
    <t>17471EX</t>
  </si>
  <si>
    <t>17431EX</t>
  </si>
  <si>
    <t>17462EX</t>
  </si>
  <si>
    <t>80879UX</t>
  </si>
  <si>
    <t>80897UX</t>
  </si>
  <si>
    <t>11439CX</t>
  </si>
  <si>
    <t>17450UX</t>
  </si>
  <si>
    <t>17393UX</t>
  </si>
  <si>
    <t>80803UX</t>
  </si>
  <si>
    <t>80881UX</t>
  </si>
  <si>
    <t>20337UX</t>
  </si>
  <si>
    <t>17399EX</t>
  </si>
  <si>
    <t>20328DX</t>
  </si>
  <si>
    <t>80890UX</t>
  </si>
  <si>
    <t>11430CX</t>
  </si>
  <si>
    <t>X10059</t>
  </si>
  <si>
    <t>80854UX</t>
  </si>
  <si>
    <t>17396UX</t>
  </si>
  <si>
    <t>17463EX</t>
  </si>
  <si>
    <t>20345DX</t>
  </si>
  <si>
    <t>17407EX</t>
  </si>
  <si>
    <t>X10064</t>
  </si>
  <si>
    <t>17418EX</t>
  </si>
  <si>
    <t>20369DX</t>
  </si>
  <si>
    <t>X10063</t>
  </si>
  <si>
    <t>80769UX</t>
  </si>
  <si>
    <t>11431CX</t>
  </si>
  <si>
    <t>20316UX</t>
  </si>
  <si>
    <t>80894UX</t>
  </si>
  <si>
    <t>17448EX</t>
  </si>
  <si>
    <t>80273UX</t>
  </si>
  <si>
    <t>20359DX</t>
  </si>
  <si>
    <t>20347DX</t>
  </si>
  <si>
    <t>17445EX</t>
  </si>
  <si>
    <t>17459EX</t>
  </si>
  <si>
    <t>17424EX</t>
  </si>
  <si>
    <t>80863UX</t>
  </si>
  <si>
    <t>80793UX</t>
  </si>
  <si>
    <t>80858UX</t>
  </si>
  <si>
    <t>80760UX</t>
  </si>
  <si>
    <t>17472EX</t>
  </si>
  <si>
    <t>11435CX</t>
  </si>
  <si>
    <t>11412CX</t>
  </si>
  <si>
    <t>20363DX</t>
  </si>
  <si>
    <t>80784UX</t>
  </si>
  <si>
    <t>20313DX</t>
  </si>
  <si>
    <t>17423EX</t>
  </si>
  <si>
    <t>20370DX</t>
  </si>
  <si>
    <t>20327DX</t>
  </si>
  <si>
    <t>80884UX</t>
  </si>
  <si>
    <t>80790UX</t>
  </si>
  <si>
    <t>80865UX</t>
  </si>
  <si>
    <t>17477EX</t>
  </si>
  <si>
    <t>80855UX</t>
  </si>
  <si>
    <t>80898UX</t>
  </si>
  <si>
    <t>X10065</t>
  </si>
  <si>
    <t>17420EX</t>
  </si>
  <si>
    <t>X10062</t>
  </si>
  <si>
    <t>17491EX</t>
  </si>
  <si>
    <t>11434CX</t>
  </si>
  <si>
    <t>SIENNA</t>
  </si>
  <si>
    <t>X4</t>
  </si>
  <si>
    <t>E450A4</t>
  </si>
  <si>
    <t>E400A</t>
  </si>
  <si>
    <t>LS460</t>
  </si>
  <si>
    <t>ES350</t>
  </si>
  <si>
    <t>XT4</t>
  </si>
  <si>
    <t>C300C</t>
  </si>
  <si>
    <t>CX3</t>
  </si>
  <si>
    <t>750I</t>
  </si>
  <si>
    <t>EXPLORER</t>
  </si>
  <si>
    <t>S560V</t>
  </si>
  <si>
    <t>M2CA44</t>
  </si>
  <si>
    <t>GLK250BT</t>
  </si>
  <si>
    <t>S580V4</t>
  </si>
  <si>
    <t>GLS450W4</t>
  </si>
  <si>
    <t>GLE43C4</t>
  </si>
  <si>
    <t>GLK350</t>
  </si>
  <si>
    <t>RS7</t>
  </si>
  <si>
    <t>SL550</t>
  </si>
  <si>
    <t>CAMRY</t>
  </si>
  <si>
    <t>MACAN-S</t>
  </si>
  <si>
    <t>XT5</t>
  </si>
  <si>
    <t>E350S4</t>
  </si>
  <si>
    <t>MDX</t>
  </si>
  <si>
    <t>S550V</t>
  </si>
  <si>
    <t>CAMARO</t>
  </si>
  <si>
    <t>2500</t>
  </si>
  <si>
    <t>GLS63W4</t>
  </si>
  <si>
    <t>EQB300W4</t>
  </si>
  <si>
    <t>ODYSSEY EX</t>
  </si>
  <si>
    <t>TUNDRA 4X2</t>
  </si>
  <si>
    <t>ML350W4</t>
  </si>
  <si>
    <t>GLE63W4S</t>
  </si>
  <si>
    <t>E400C</t>
  </si>
  <si>
    <t>C43W4</t>
  </si>
  <si>
    <t>NX200T</t>
  </si>
  <si>
    <t>SONATA</t>
  </si>
  <si>
    <t>G550W4</t>
  </si>
  <si>
    <t>E300W4</t>
  </si>
  <si>
    <t>ACCORD</t>
  </si>
  <si>
    <t>1500</t>
  </si>
  <si>
    <t>MKX</t>
  </si>
  <si>
    <t>Michael Mondesi</t>
  </si>
  <si>
    <t>William Fredericks</t>
  </si>
  <si>
    <t>christopher Monzo</t>
  </si>
  <si>
    <t>samantha baptista</t>
  </si>
  <si>
    <t>Howard Manoff</t>
  </si>
  <si>
    <t>Nick May</t>
  </si>
  <si>
    <t>Shai Winograd</t>
  </si>
  <si>
    <t>Christopher Monzo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</si>
</sst>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###,###,##0.00##;[Red]\-###,###,##0.00##"/>
  </numFmts>
  <fonts count="2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0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0" fillId="0" borderId="0" xfId="0" applyBorder="1"/>
    <xf numFmtId="0" fontId="12" fillId="6" borderId="0" xfId="0" applyFont="1" applyFill="1" applyBorder="1"/>
    <xf numFmtId="0" fontId="4" fillId="0" borderId="0" xfId="0" applyFont="1" applyBorder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 applyBorder="1"/>
    <xf numFmtId="0" fontId="5" fillId="0" borderId="0" xfId="0" applyFont="1" applyBorder="1"/>
    <xf numFmtId="0" fontId="17" fillId="0" borderId="0" xfId="0" applyFont="1" applyBorder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Border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 applyBorder="1"/>
    <xf numFmtId="0" fontId="8" fillId="10" borderId="0" xfId="0" applyFont="1" applyFill="1" applyBorder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9" fontId="0" fillId="9" borderId="1" xfId="2" applyNumberFormat="1" applyFont="1" applyFill="1" applyBorder="1"/>
    <xf numFmtId="1" fontId="0" fillId="9" borderId="1" xfId="1" applyNumberFormat="1" applyFont="1" applyFill="1" applyBorder="1"/>
    <xf numFmtId="0" fontId="0" fillId="9" borderId="1" xfId="0" applyNumberForma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Border="1" applyAlignment="1">
      <alignment horizontal="left" vertical="center"/>
    </xf>
    <xf numFmtId="0" fontId="0" fillId="0" borderId="0" xfId="0" applyFill="1"/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0" xfId="0" applyFill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23" fillId="0" borderId="21" xfId="0" applyFont="1" applyBorder="1" applyAlignment="1">
      <alignment horizontal="left"/>
    </xf>
    <xf numFmtId="166" fontId="23" fillId="0" borderId="21" xfId="0" applyNumberFormat="1" applyFont="1" applyBorder="1" applyAlignment="1">
      <alignment horizontal="right"/>
    </xf>
    <xf numFmtId="0" fontId="23" fillId="0" borderId="21" xfId="0" applyNumberFormat="1" applyFont="1" applyBorder="1" applyAlignment="1">
      <alignment horizontal="left"/>
    </xf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Border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/>
  <cols>
    <col min="1" max="4" width="25.68359375" customWidth="1"/>
    <col min="5" max="5" width="17.578125" hidden="1" customWidth="1"/>
  </cols>
  <sheetData>
    <row r="1" spans="1:5" s="20" customFormat="1">
      <c r="A1" s="13" t="s">
        <v>0</v>
      </c>
      <c r="B1" s="13" t="s">
        <v>1</v>
      </c>
      <c r="C1" s="13" t="s">
        <v>2</v>
      </c>
      <c r="D1" s="13" t="s">
        <v>3</v>
      </c>
      <c r="E1" s="35" t="s">
        <v>4</v>
      </c>
    </row>
    <row r="2" spans="1:5">
      <c r="A2" s="2" t="s">
        <v>466</v>
      </c>
      <c r="B2" s="2" t="s">
        <v>156</v>
      </c>
      <c r="C2" s="53" t="s">
        <v>465</v>
      </c>
      <c r="D2" s="2" t="s">
        <v>38</v>
      </c>
      <c r="E2" s="42" t="s">
        <v>7</v>
      </c>
    </row>
    <row r="3" spans="1:5">
      <c r="A3" s="2" t="s">
        <v>467</v>
      </c>
      <c r="B3" s="2" t="s">
        <v>157</v>
      </c>
      <c r="C3" s="53" t="s">
        <v>161</v>
      </c>
      <c r="D3" s="2"/>
      <c r="E3" s="3" t="s">
        <v>9</v>
      </c>
    </row>
    <row r="4" spans="1:5">
      <c r="A4" s="2" t="s">
        <v>468</v>
      </c>
      <c r="B4" s="2" t="s">
        <v>158</v>
      </c>
      <c r="C4" s="53" t="s">
        <v>162</v>
      </c>
      <c r="D4" s="2"/>
      <c r="E4" s="3" t="s">
        <v>10</v>
      </c>
    </row>
    <row r="5" spans="1:5">
      <c r="A5" s="2" t="s">
        <v>155</v>
      </c>
      <c r="B5" s="2" t="s">
        <v>159</v>
      </c>
      <c r="C5" s="53" t="s">
        <v>163</v>
      </c>
      <c r="D5" s="2"/>
      <c r="E5" s="3" t="s">
        <v>8</v>
      </c>
    </row>
    <row r="6" spans="1:5">
      <c r="A6" s="2" t="s">
        <v>469</v>
      </c>
      <c r="B6" s="2"/>
      <c r="C6" s="53" t="s">
        <v>164</v>
      </c>
      <c r="D6" s="2"/>
      <c r="E6" s="3" t="s">
        <v>11</v>
      </c>
    </row>
    <row r="7" spans="1:5">
      <c r="A7" s="2"/>
      <c r="B7" s="2"/>
      <c r="C7" s="53" t="s">
        <v>165</v>
      </c>
      <c r="D7" s="2"/>
      <c r="E7" s="3" t="s">
        <v>12</v>
      </c>
    </row>
    <row r="8" spans="1:5">
      <c r="A8" s="2"/>
      <c r="B8" s="2"/>
      <c r="C8" s="129" t="s">
        <v>166</v>
      </c>
      <c r="D8" s="2"/>
      <c r="E8" s="3" t="s">
        <v>13</v>
      </c>
    </row>
    <row r="9" spans="1:5">
      <c r="A9" s="2"/>
      <c r="B9" s="2"/>
      <c r="C9" s="53" t="s">
        <v>167</v>
      </c>
      <c r="D9" s="2"/>
      <c r="E9" s="3" t="s">
        <v>14</v>
      </c>
    </row>
    <row r="10" spans="1:5">
      <c r="A10" s="2"/>
      <c r="B10" s="2"/>
      <c r="C10" s="53" t="s">
        <v>168</v>
      </c>
      <c r="D10" s="2"/>
      <c r="E10" s="3" t="s">
        <v>15</v>
      </c>
    </row>
    <row r="11" spans="1:5">
      <c r="A11" s="2"/>
      <c r="B11" s="2"/>
      <c r="C11" s="53" t="s">
        <v>169</v>
      </c>
      <c r="D11" s="2"/>
      <c r="E11" s="3" t="s">
        <v>16</v>
      </c>
    </row>
    <row r="12" spans="1:5">
      <c r="A12" s="2"/>
      <c r="B12" s="2"/>
      <c r="C12" s="53" t="s">
        <v>170</v>
      </c>
      <c r="D12" s="2"/>
      <c r="E12" s="3" t="s">
        <v>17</v>
      </c>
    </row>
    <row r="13" spans="1:5">
      <c r="A13" s="2"/>
      <c r="B13" s="2"/>
      <c r="C13" s="53" t="s">
        <v>171</v>
      </c>
      <c r="D13" s="2"/>
      <c r="E13" s="3" t="s">
        <v>18</v>
      </c>
    </row>
    <row r="14" spans="1:5">
      <c r="A14" s="2"/>
      <c r="B14" s="2"/>
      <c r="C14" s="53" t="s">
        <v>172</v>
      </c>
      <c r="D14" s="2"/>
      <c r="E14" s="3" t="s">
        <v>19</v>
      </c>
    </row>
    <row r="15" spans="1:5">
      <c r="A15" s="2"/>
      <c r="B15" s="2"/>
      <c r="C15" s="53" t="s">
        <v>173</v>
      </c>
      <c r="D15" s="2"/>
      <c r="E15" s="3" t="s">
        <v>20</v>
      </c>
    </row>
    <row r="16" spans="1:5">
      <c r="A16" s="2"/>
      <c r="B16" s="2"/>
      <c r="C16" s="53" t="s">
        <v>463</v>
      </c>
      <c r="D16" s="2"/>
      <c r="E16" s="3" t="s">
        <v>21</v>
      </c>
    </row>
    <row r="17" spans="1:5">
      <c r="A17" s="2"/>
      <c r="B17" s="2"/>
      <c r="C17" s="53" t="s">
        <v>462</v>
      </c>
      <c r="D17" s="2"/>
      <c r="E17" s="3" t="s">
        <v>22</v>
      </c>
    </row>
    <row r="18" spans="1:5">
      <c r="A18" s="2"/>
      <c r="B18" s="2"/>
      <c r="C18" s="53" t="s">
        <v>174</v>
      </c>
      <c r="D18" s="2"/>
      <c r="E18" s="3" t="s">
        <v>23</v>
      </c>
    </row>
    <row r="19" spans="1:5">
      <c r="A19" s="2"/>
      <c r="B19" s="2"/>
      <c r="C19" s="53" t="s">
        <v>179</v>
      </c>
      <c r="D19" s="2"/>
      <c r="E19" s="3" t="s">
        <v>24</v>
      </c>
    </row>
    <row r="20" spans="1:5">
      <c r="A20" s="2"/>
      <c r="B20" s="2"/>
      <c r="C20" s="53" t="s">
        <v>175</v>
      </c>
      <c r="D20" s="2"/>
      <c r="E20" s="3" t="s">
        <v>25</v>
      </c>
    </row>
    <row r="21" spans="1:5">
      <c r="A21" s="2"/>
      <c r="B21" s="2"/>
      <c r="C21" s="53" t="s">
        <v>176</v>
      </c>
      <c r="D21" s="2"/>
      <c r="E21" s="3" t="s">
        <v>26</v>
      </c>
    </row>
    <row r="22" spans="1:5">
      <c r="A22" s="2"/>
      <c r="B22" s="2"/>
      <c r="C22" s="53" t="s">
        <v>177</v>
      </c>
      <c r="D22" s="2"/>
      <c r="E22" s="3" t="s">
        <v>27</v>
      </c>
    </row>
    <row r="23" spans="1:5">
      <c r="A23" s="2"/>
      <c r="B23" s="2"/>
      <c r="C23" s="53" t="s">
        <v>178</v>
      </c>
      <c r="D23" s="2"/>
      <c r="E23" s="3" t="s">
        <v>28</v>
      </c>
    </row>
    <row r="24" spans="1:5">
      <c r="A24" s="2"/>
      <c r="B24" s="2"/>
      <c r="C24" s="129" t="s">
        <v>320</v>
      </c>
      <c r="D24" s="2"/>
      <c r="E24" s="3" t="s">
        <v>29</v>
      </c>
    </row>
    <row r="25" spans="1:5">
      <c r="A25" s="2"/>
      <c r="B25" s="2"/>
      <c r="C25" s="53"/>
      <c r="D25" s="2"/>
      <c r="E25" s="3" t="s">
        <v>30</v>
      </c>
    </row>
    <row r="26" spans="1:5">
      <c r="A26" s="2"/>
      <c r="B26" s="2"/>
      <c r="C26" s="2"/>
      <c r="D26" s="2"/>
      <c r="E26" s="3" t="s">
        <v>31</v>
      </c>
    </row>
    <row r="27" spans="1:5">
      <c r="A27" s="2"/>
      <c r="B27" s="2"/>
      <c r="C27" s="2"/>
      <c r="D27" s="2"/>
      <c r="E27" s="3" t="s">
        <v>32</v>
      </c>
    </row>
    <row r="28" spans="1:5">
      <c r="A28" s="2"/>
      <c r="B28" s="2"/>
      <c r="C28" s="2"/>
      <c r="D28" s="2"/>
      <c r="E28" s="3" t="s">
        <v>33</v>
      </c>
    </row>
    <row r="29" spans="1:5">
      <c r="A29" s="2"/>
      <c r="B29" s="2"/>
      <c r="C29" s="2"/>
      <c r="D29" s="2"/>
      <c r="E29" s="3" t="s">
        <v>34</v>
      </c>
    </row>
    <row r="30" spans="1:5">
      <c r="A30" s="2"/>
      <c r="B30" s="2"/>
      <c r="C30" s="2"/>
      <c r="D30" s="2"/>
      <c r="E30" s="3" t="s">
        <v>35</v>
      </c>
    </row>
    <row r="31" spans="1:5">
      <c r="A31" s="2"/>
      <c r="B31" s="2"/>
      <c r="C31" s="2"/>
      <c r="D31" s="2"/>
      <c r="E31" s="3" t="s">
        <v>36</v>
      </c>
    </row>
    <row r="32" spans="1:5">
      <c r="A32" s="2"/>
      <c r="B32" s="2"/>
      <c r="C32" s="2"/>
      <c r="D32" s="2"/>
      <c r="E32" s="3" t="s">
        <v>37</v>
      </c>
    </row>
    <row r="33" spans="1:5">
      <c r="A33" s="2"/>
      <c r="B33" s="2"/>
      <c r="C33" s="2"/>
      <c r="D33" s="2"/>
      <c r="E33" s="3" t="s">
        <v>38</v>
      </c>
    </row>
    <row r="34" spans="1:5">
      <c r="A34" s="2"/>
      <c r="B34" s="2"/>
      <c r="C34" s="2"/>
      <c r="D34" s="2"/>
      <c r="E34" s="3" t="s">
        <v>39</v>
      </c>
    </row>
    <row r="35" spans="1:5">
      <c r="A35" s="2"/>
      <c r="B35" s="2"/>
      <c r="C35" s="2"/>
      <c r="D35" s="2"/>
      <c r="E35" s="3" t="s">
        <v>40</v>
      </c>
    </row>
    <row r="36" spans="1:5">
      <c r="A36" s="2"/>
      <c r="B36" s="2"/>
      <c r="C36" s="2"/>
      <c r="D36" s="2"/>
      <c r="E36" s="3" t="s">
        <v>41</v>
      </c>
    </row>
    <row r="37" spans="1:5">
      <c r="A37" s="2"/>
      <c r="B37" s="2"/>
      <c r="C37" s="2"/>
      <c r="D37" s="2"/>
      <c r="E37" s="3" t="s">
        <v>42</v>
      </c>
    </row>
    <row r="38" spans="1:5">
      <c r="A38" s="2"/>
      <c r="B38" s="2"/>
      <c r="C38" s="2"/>
      <c r="D38" s="2"/>
      <c r="E38" s="3" t="s">
        <v>43</v>
      </c>
    </row>
    <row r="39" spans="1:5">
      <c r="A39" s="2"/>
      <c r="B39" s="2"/>
      <c r="C39" s="2"/>
      <c r="D39" s="2"/>
      <c r="E39" s="3" t="s">
        <v>44</v>
      </c>
    </row>
    <row r="40" spans="1:5">
      <c r="A40" s="2"/>
      <c r="B40" s="2"/>
      <c r="C40" s="2"/>
      <c r="D40" s="2"/>
      <c r="E40" s="3" t="s">
        <v>45</v>
      </c>
    </row>
    <row r="41" spans="1:5">
      <c r="A41" s="2"/>
      <c r="B41" s="2"/>
      <c r="C41" s="2"/>
      <c r="D41" s="2"/>
      <c r="E41" s="3" t="s">
        <v>46</v>
      </c>
    </row>
    <row r="42" spans="1:5">
      <c r="A42" s="2"/>
      <c r="B42" s="2"/>
      <c r="C42" s="2"/>
      <c r="D42" s="2"/>
      <c r="E42" s="3" t="s">
        <v>47</v>
      </c>
    </row>
    <row r="43" spans="1:5">
      <c r="A43" s="2"/>
      <c r="B43" s="2"/>
      <c r="C43" s="2"/>
      <c r="D43" s="2"/>
      <c r="E43" s="3" t="s">
        <v>48</v>
      </c>
    </row>
    <row r="44" spans="1:5">
      <c r="A44" s="2"/>
      <c r="B44" s="2"/>
      <c r="C44" s="2"/>
      <c r="D44" s="2"/>
      <c r="E44" s="3" t="s">
        <v>49</v>
      </c>
    </row>
    <row r="45" spans="1:5">
      <c r="A45" s="2"/>
      <c r="B45" s="2"/>
      <c r="C45" s="2"/>
      <c r="D45" s="2"/>
      <c r="E45" s="3" t="s">
        <v>50</v>
      </c>
    </row>
    <row r="46" spans="1:5">
      <c r="A46" s="2"/>
      <c r="B46" s="2"/>
      <c r="C46" s="2"/>
      <c r="D46" s="2"/>
      <c r="E46" s="3" t="s">
        <v>51</v>
      </c>
    </row>
    <row r="47" spans="1:5">
      <c r="A47" s="2"/>
      <c r="B47" s="2"/>
      <c r="C47" s="2"/>
      <c r="D47" s="2"/>
      <c r="E47" s="3" t="s">
        <v>52</v>
      </c>
    </row>
    <row r="48" spans="1:5">
      <c r="A48" s="2"/>
      <c r="B48" s="2"/>
      <c r="C48" s="2"/>
      <c r="D48" s="2"/>
      <c r="E48" s="3" t="s">
        <v>53</v>
      </c>
    </row>
    <row r="49" spans="1:5">
      <c r="A49" s="2"/>
      <c r="B49" s="2"/>
      <c r="C49" s="2"/>
      <c r="D49" s="2"/>
      <c r="E49" s="3" t="s">
        <v>6</v>
      </c>
    </row>
    <row r="50" spans="1:5">
      <c r="A50" s="2"/>
      <c r="B50" s="2"/>
      <c r="C50" s="2"/>
      <c r="D50" s="2"/>
      <c r="E50" s="3" t="s">
        <v>54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ref="D2:D47">
    <sortCondition ref="D47"/>
  </sortState>
  <dataValidations count="1">
    <dataValidation type="list" allowBlank="1" showInputMessage="1" showErrorMessage="1" sqref="D2:D53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1" topLeftCell="B1" activePane="topRight" state="frozen"/>
      <selection pane="topRight"/>
    </sheetView>
  </sheetViews>
  <sheetFormatPr defaultRowHeight="14.4"/>
  <cols>
    <col min="1" max="1" width="31.26171875" bestFit="1" customWidth="1"/>
    <col min="2" max="7" width="15.68359375" customWidth="1"/>
  </cols>
  <sheetData>
    <row r="1" spans="1:7" ht="22.5" customHeight="1">
      <c r="A1" s="26" t="s">
        <v>138</v>
      </c>
      <c r="B1" s="22"/>
      <c r="C1" s="20"/>
      <c r="D1" s="20"/>
      <c r="E1" s="20"/>
      <c r="F1" s="20"/>
      <c r="G1" s="20"/>
    </row>
    <row r="2" spans="1:7" ht="22.5" customHeight="1">
      <c r="A2" s="29" t="s">
        <v>151</v>
      </c>
      <c r="B2" s="23" t="s">
        <v>140</v>
      </c>
      <c r="C2" s="33" t="s">
        <v>106</v>
      </c>
      <c r="D2" s="33" t="s">
        <v>110</v>
      </c>
      <c r="E2" s="33" t="s">
        <v>112</v>
      </c>
      <c r="F2" s="33" t="s">
        <v>113</v>
      </c>
      <c r="G2" s="33" t="s">
        <v>115</v>
      </c>
    </row>
    <row r="3" spans="1:7" ht="22.5" customHeight="1">
      <c r="A3" s="5" t="s">
        <v>124</v>
      </c>
      <c r="B3" s="6">
        <f>'Scoreboard Total'!B3</f>
        <v>177</v>
      </c>
      <c r="C3" s="6">
        <f>COUNTIF('Sales Log'!$W$14:$W$213,30)</f>
        <v>99</v>
      </c>
      <c r="D3" s="6">
        <f>COUNTIF('Sales Log'!$W$14:$W$213,45)</f>
        <v>34</v>
      </c>
      <c r="E3" s="6">
        <f>COUNTIF('Sales Log'!$W$14:$W$213,60)</f>
        <v>24</v>
      </c>
      <c r="F3" s="6">
        <f>COUNTIF('Sales Log'!$W$14:$W$213,90)</f>
        <v>13</v>
      </c>
      <c r="G3" s="6">
        <f>COUNTIF('Sales Log'!$W$14:$W$213,91)</f>
        <v>1</v>
      </c>
    </row>
    <row r="4" spans="1:7" ht="22.5" customHeight="1">
      <c r="A4" s="5" t="s">
        <v>148</v>
      </c>
      <c r="B4" s="9">
        <f>B3/'Sales Log'!$D$214</f>
        <v>1</v>
      </c>
      <c r="C4" s="9">
        <f>C3/'Sales Log'!$D$214</f>
        <v>0.55932203389830504</v>
      </c>
      <c r="D4" s="9">
        <f>D3/'Sales Log'!$D$214</f>
        <v>0.19209039548022599</v>
      </c>
      <c r="E4" s="9">
        <f>E3/'Sales Log'!$D$214</f>
        <v>0.13559322033898305</v>
      </c>
      <c r="F4" s="9">
        <f>F3/'Sales Log'!$D$214</f>
        <v>7.3446327683615822E-2</v>
      </c>
      <c r="G4" s="9">
        <f>G3/'Sales Log'!$D$214</f>
        <v>5.6497175141242938E-3</v>
      </c>
    </row>
    <row r="5" spans="1:7" ht="22.5" customHeight="1">
      <c r="A5" s="5" t="s">
        <v>141</v>
      </c>
      <c r="B5" s="14">
        <f>COUNTIFS('Sales Log'!$I$14:$I$213,"No")/B3</f>
        <v>0.31638418079096048</v>
      </c>
      <c r="C5" s="14">
        <f>COUNTIFS('Sales Log'!$I$14:$I$213,"No",'Sales Log'!$W$14:$W$213,30)/C3</f>
        <v>0.21212121212121213</v>
      </c>
      <c r="D5" s="14">
        <f>COUNTIFS('Sales Log'!$I$14:$I$213,"No",'Sales Log'!$W$14:$W$213,45)/D3</f>
        <v>0.41176470588235292</v>
      </c>
      <c r="E5" s="14">
        <f>COUNTIFS('Sales Log'!$I$14:$I$213,"No",'Sales Log'!$W$14:$W$213,60)/E3</f>
        <v>0.58333333333333337</v>
      </c>
      <c r="F5" s="14">
        <f>COUNTIFS('Sales Log'!$I$14:$I$213,"No",'Sales Log'!$W$14:$W$213,90)/F3</f>
        <v>0.53846153846153844</v>
      </c>
      <c r="G5" s="14">
        <f>COUNTIFS('Sales Log'!$I$14:$I$213,"No",'Sales Log'!$W$14:$W$213,91)/G3</f>
        <v>0</v>
      </c>
    </row>
    <row r="6" spans="1:7" s="4" customFormat="1" ht="21.75" customHeight="1">
      <c r="A6" s="11" t="s">
        <v>125</v>
      </c>
      <c r="B6" s="7">
        <f>'Sales Log'!$F$214</f>
        <v>29.779661016949152</v>
      </c>
      <c r="C6" s="25">
        <f>AVERAGEIF('Sales Log'!$W$14:$W$213,30,'Sales Log'!$F$14:$F$213)</f>
        <v>16.404040404040405</v>
      </c>
      <c r="D6" s="25">
        <f>AVERAGEIF('Sales Log'!$W$14:$W$213,45,'Sales Log'!$F$14:$F$213)</f>
        <v>37.911764705882355</v>
      </c>
      <c r="E6" s="25">
        <f>AVERAGEIF('Sales Log'!$W$14:$W$213,60,'Sales Log'!$F$14:$F$213)</f>
        <v>54.083333333333336</v>
      </c>
      <c r="F6" s="25">
        <f>AVERAGEIF('Sales Log'!$W$14:$W$213,90,'Sales Log'!$F$14:$F$213)</f>
        <v>63.307692307692307</v>
      </c>
      <c r="G6" s="25">
        <f>AVERAGEIF('Sales Log'!$W$14:$W$213,91,'Sales Log'!$F$14:$F$213)</f>
        <v>237</v>
      </c>
    </row>
    <row r="7" spans="1:7" ht="22.5" customHeight="1">
      <c r="A7" s="5" t="s">
        <v>127</v>
      </c>
      <c r="B7" s="8">
        <f>'Sales Log'!$K$214</f>
        <v>41448.615706214689</v>
      </c>
      <c r="C7" s="8">
        <f>AVERAGEIF('Sales Log'!$W$14:$W$213,30,'Sales Log'!$K$14:$K$213)</f>
        <v>42383.170505050512</v>
      </c>
      <c r="D7" s="8">
        <f>AVERAGEIF('Sales Log'!$W$14:$W$213,45,'Sales Log'!$K$14:$K$213)</f>
        <v>43835.31147058824</v>
      </c>
      <c r="E7" s="8">
        <f>AVERAGEIF('Sales Log'!$W$14:$W$213,60,'Sales Log'!$K$14:$K$213)</f>
        <v>43023.165416666663</v>
      </c>
      <c r="F7" s="8">
        <f>AVERAGEIF('Sales Log'!$W$14:$W$213,90,'Sales Log'!$K$14:$K$213)</f>
        <v>33349.088461538464</v>
      </c>
      <c r="G7" s="8">
        <f>AVERAGEIF('Sales Log'!$W$14:$W$213,91,'Sales Log'!$K$14:$K$213)</f>
        <v>12076.75</v>
      </c>
    </row>
    <row r="8" spans="1:7" ht="22.5" customHeight="1">
      <c r="A8" s="5" t="s">
        <v>149</v>
      </c>
      <c r="B8" s="9">
        <f>'Sales Log'!$N$214</f>
        <v>42.764183527776012</v>
      </c>
      <c r="C8" s="14">
        <f>AVERAGEIF('Sales Log'!$W$14:$W$213,30,'Sales Log'!$N14:$N$213)</f>
        <v>50.979062810214479</v>
      </c>
      <c r="D8" s="14">
        <f>AVERAGEIF('Sales Log'!$W$14:$W$213,45,'Sales Log'!$N14:$N$213)</f>
        <v>33.054878777362482</v>
      </c>
      <c r="E8" s="14">
        <f>AVERAGEIF('Sales Log'!$W$14:$W$213,60,'Sales Log'!$N14:$N$213)</f>
        <v>34.65243018558315</v>
      </c>
      <c r="F8" s="14">
        <f>AVERAGEIF('Sales Log'!$W$14:$W$213,90,'Sales Log'!$N14:$N$213)</f>
        <v>34.415793101935954</v>
      </c>
      <c r="G8" s="14">
        <f>AVERAGEIF('Sales Log'!$W$14:$W$213,91,'Sales Log'!$N14:$N$213)</f>
        <v>0.53677426523695759</v>
      </c>
    </row>
    <row r="9" spans="1:7" ht="22.5" customHeight="1">
      <c r="A9" s="5" t="s">
        <v>131</v>
      </c>
      <c r="B9" s="8">
        <f>'Sales Log'!$O$214</f>
        <v>644.07429378531083</v>
      </c>
      <c r="C9" s="8">
        <f>AVERAGEIF('Sales Log'!$W$14:$W$213,30,'Sales Log'!$O$14:$O$213)</f>
        <v>889.15838383838377</v>
      </c>
      <c r="D9" s="8">
        <f>AVERAGEIF('Sales Log'!$W$14:$W$213,45,'Sales Log'!$O$14:$O$213)</f>
        <v>1228.2179411764705</v>
      </c>
      <c r="E9" s="8">
        <f>AVERAGEIF('Sales Log'!$W$14:$W$213,60,'Sales Log'!$O$14:$O$213)</f>
        <v>655.70958333333317</v>
      </c>
      <c r="F9" s="8">
        <f>AVERAGEIF('Sales Log'!$W$14:$W$213,90,'Sales Log'!$O$14:$O$213)</f>
        <v>307.98846153846142</v>
      </c>
      <c r="G9" s="8">
        <f>AVERAGEIF('Sales Log'!$W$14:$W$213,91,'Sales Log'!$O$14:$O$213)</f>
        <v>5922.25</v>
      </c>
    </row>
    <row r="10" spans="1:7" ht="22.5" customHeight="1">
      <c r="A10" s="5" t="s">
        <v>150</v>
      </c>
      <c r="B10" s="8">
        <f>'Sales Log'!$P$214</f>
        <v>1224.861073446328</v>
      </c>
      <c r="C10" s="8">
        <f>AVERAGEIF('Sales Log'!$W$14:$W$213,30,'Sales Log'!$P$14:$P$213)</f>
        <v>2295.3044444444454</v>
      </c>
      <c r="D10" s="8">
        <f>AVERAGEIF('Sales Log'!$W$14:$W$213,45,'Sales Log'!$P$14:$P$213)</f>
        <v>1684.7038235294115</v>
      </c>
      <c r="E10" s="8">
        <f>AVERAGEIF('Sales Log'!$W$14:$W$213,60,'Sales Log'!$P$14:$P$213)</f>
        <v>-1061.2250000000001</v>
      </c>
      <c r="F10" s="8">
        <f>AVERAGEIF('Sales Log'!$W$14:$W$213,90,'Sales Log'!$P$14:$P$213)</f>
        <v>-3249.5146153846149</v>
      </c>
      <c r="G10" s="8">
        <f>AVERAGEIF('Sales Log'!$W$14:$W$213,91,'Sales Log'!$P$14:$P$213)</f>
        <v>-489.75</v>
      </c>
    </row>
    <row r="11" spans="1:7" ht="22.5" customHeight="1">
      <c r="A11" s="5" t="s">
        <v>133</v>
      </c>
      <c r="B11" s="8">
        <f>'Sales Log'!$Q$214</f>
        <v>1457.0569491525423</v>
      </c>
      <c r="C11" s="8">
        <f>AVERAGEIF('Sales Log'!$W$14:$W$213,30,'Sales Log'!$Q$14:$Q$213)</f>
        <v>1520.7287878787879</v>
      </c>
      <c r="D11" s="8">
        <f>AVERAGEIF('Sales Log'!$W$14:$W$213,45,'Sales Log'!$Q$14:$Q$213)</f>
        <v>1574.9079411764706</v>
      </c>
      <c r="E11" s="8">
        <f>AVERAGEIF('Sales Log'!$W$14:$W$213,60,'Sales Log'!$Q$14:$Q$213)</f>
        <v>1098.4920833333333</v>
      </c>
      <c r="F11" s="8">
        <f>AVERAGEIF('Sales Log'!$W$14:$W$213,90,'Sales Log'!$Q$14:$Q$213)</f>
        <v>1227.9192307692308</v>
      </c>
      <c r="G11" s="8">
        <f>AVERAGEIF('Sales Log'!$W$14:$W$213,91,'Sales Log'!$Q$14:$Q$213)</f>
        <v>0</v>
      </c>
    </row>
    <row r="12" spans="1:7" ht="22.5" customHeight="1">
      <c r="A12" s="5" t="s">
        <v>134</v>
      </c>
      <c r="B12" s="8">
        <f>'Sales Log'!$R$214</f>
        <v>2681.9180225988712</v>
      </c>
      <c r="C12" s="8">
        <f>C10+C11</f>
        <v>3816.0332323232333</v>
      </c>
      <c r="D12" s="8">
        <f>D10+D11</f>
        <v>3259.6117647058818</v>
      </c>
      <c r="E12" s="8">
        <f>E10+E11</f>
        <v>37.267083333333176</v>
      </c>
      <c r="F12" s="8">
        <f>F10+F11</f>
        <v>-2021.5953846153841</v>
      </c>
      <c r="G12" s="8">
        <f>G10+G11</f>
        <v>-489.75</v>
      </c>
    </row>
    <row r="13" spans="1:7" ht="21.75" customHeight="1">
      <c r="A13" s="5" t="s">
        <v>135</v>
      </c>
      <c r="B13" s="10">
        <f t="shared" ref="B13:G13" si="0">B12*B3</f>
        <v>474699.49000000022</v>
      </c>
      <c r="C13" s="10">
        <f t="shared" si="0"/>
        <v>377787.2900000001</v>
      </c>
      <c r="D13" s="10">
        <f t="shared" si="0"/>
        <v>110826.79999999999</v>
      </c>
      <c r="E13" s="10">
        <f t="shared" si="0"/>
        <v>894.40999999999622</v>
      </c>
      <c r="F13" s="10">
        <f t="shared" si="0"/>
        <v>-26280.739999999994</v>
      </c>
      <c r="G13" s="10">
        <f t="shared" si="0"/>
        <v>-489.75</v>
      </c>
    </row>
    <row r="14" spans="1:7" ht="21.75" customHeight="1">
      <c r="A14" s="5" t="s">
        <v>89</v>
      </c>
      <c r="B14" s="9">
        <f t="shared" ref="B14:G14" si="1">(B12/(B7)*(360/B6))</f>
        <v>0.78220073381325672</v>
      </c>
      <c r="C14" s="9">
        <f t="shared" si="1"/>
        <v>1.9759246414857581</v>
      </c>
      <c r="D14" s="9">
        <f t="shared" si="1"/>
        <v>0.70610661530868024</v>
      </c>
      <c r="E14" s="9">
        <f t="shared" si="1"/>
        <v>5.7658334615138E-3</v>
      </c>
      <c r="F14" s="9">
        <f t="shared" si="1"/>
        <v>-0.34471190898651416</v>
      </c>
      <c r="G14" s="9">
        <f t="shared" si="1"/>
        <v>-6.1599689538403252E-2</v>
      </c>
    </row>
    <row r="15" spans="1:7" ht="21.75" customHeight="1">
      <c r="A15" s="5" t="s">
        <v>136</v>
      </c>
      <c r="B15" s="9">
        <f>'Sales Log'!AA214/'Scoreboard Total'!B3</f>
        <v>0.3559322033898305</v>
      </c>
      <c r="C15" s="9">
        <f>COUNTIFS('Sales Log'!$W$14:$W$213,30,'Sales Log'!$AA$14:$AA$213,"Yes")/C$3</f>
        <v>0.34343434343434343</v>
      </c>
      <c r="D15" s="9">
        <f>COUNTIFS('Sales Log'!$W$14:$W$213,45,'Sales Log'!$AA$14:$AA$213,"Yes")/D$3</f>
        <v>0.44117647058823528</v>
      </c>
      <c r="E15" s="9">
        <f>COUNTIFS('Sales Log'!$W$14:$W$213,60,'Sales Log'!$AA$14:$AA$213,"Yes")/E$3</f>
        <v>0.29166666666666669</v>
      </c>
      <c r="F15" s="9">
        <f>COUNTIFS('Sales Log'!$W$14:$W$213,90,'Sales Log'!$AA$14:$AA$213,"Yes")/F$3</f>
        <v>0.46153846153846156</v>
      </c>
      <c r="G15" s="9">
        <f>COUNTIFS('Sales Log'!$W$14:$W$213,91,'Sales Log'!$AA$14:$AA$213,"Yes")/G$3</f>
        <v>0</v>
      </c>
    </row>
    <row r="16" spans="1:7" ht="21.75" customHeight="1">
      <c r="A16" s="5" t="s">
        <v>137</v>
      </c>
      <c r="B16" s="118">
        <f>'Sales Log'!$AB$214</f>
        <v>172.57937853107347</v>
      </c>
      <c r="C16" s="118">
        <f>AVERAGEIF('Sales Log'!$W$14:$W$213,30,'Sales Log'!$AB$14:$AB$213)</f>
        <v>151.1360606060606</v>
      </c>
      <c r="D16" s="118">
        <f>AVERAGEIF('Sales Log'!$W$14:$W$213,45,'Sales Log'!$AB$14:$AB$213)</f>
        <v>241.1764705882353</v>
      </c>
      <c r="E16" s="118">
        <f>AVERAGEIF('Sales Log'!$W$14:$W$213,60,'Sales Log'!$AB$14:$AB$213)</f>
        <v>245.17</v>
      </c>
      <c r="F16" s="118">
        <f>AVERAGEIF('Sales Log'!$W$14:$W$213,90,'Sales Log'!$AB$14:$AB$213)</f>
        <v>115.38461538461539</v>
      </c>
      <c r="G16" s="118">
        <f>AVERAGEIF('Sales Log'!$W$14:$W$213,91,'Sales Log'!$AB$14:$AB$213)</f>
        <v>0</v>
      </c>
    </row>
    <row r="18" spans="3:3">
      <c r="C18" s="43"/>
    </row>
    <row r="19" spans="3:3">
      <c r="C19" s="43"/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22"/>
  <sheetViews>
    <sheetView zoomScale="60" zoomScaleNormal="60" workbookViewId="0">
      <pane ySplit="13" topLeftCell="A174" activePane="bottomLeft" state="frozen"/>
      <selection pane="bottomLeft" activeCell="L193" sqref="L193"/>
    </sheetView>
  </sheetViews>
  <sheetFormatPr defaultColWidth="9.15625" defaultRowHeight="15.3"/>
  <cols>
    <col min="1" max="1" width="4.83984375" style="113" customWidth="1"/>
    <col min="2" max="2" width="10.41796875" style="113" customWidth="1"/>
    <col min="3" max="3" width="5.26171875" style="114" bestFit="1" customWidth="1"/>
    <col min="4" max="4" width="13.68359375" style="114" bestFit="1" customWidth="1"/>
    <col min="5" max="5" width="14.41796875" style="114" bestFit="1" customWidth="1"/>
    <col min="6" max="6" width="7.15625" style="114" bestFit="1" customWidth="1"/>
    <col min="7" max="7" width="18.83984375" style="113" bestFit="1" customWidth="1"/>
    <col min="8" max="8" width="4.15625" style="115" bestFit="1" customWidth="1"/>
    <col min="9" max="9" width="11" style="115" hidden="1" customWidth="1"/>
    <col min="10" max="10" width="15.578125" style="53" bestFit="1" customWidth="1"/>
    <col min="11" max="11" width="11.83984375" style="53" bestFit="1" customWidth="1"/>
    <col min="12" max="12" width="15.41796875" style="53" customWidth="1"/>
    <col min="13" max="13" width="12.578125" style="53" hidden="1" customWidth="1"/>
    <col min="14" max="14" width="13.15625" style="53" hidden="1" customWidth="1"/>
    <col min="15" max="15" width="13.41796875" style="53" hidden="1" customWidth="1"/>
    <col min="16" max="16" width="9.578125" style="116" bestFit="1" customWidth="1"/>
    <col min="17" max="17" width="8.41796875" style="116" bestFit="1" customWidth="1"/>
    <col min="18" max="18" width="9.15625" style="53" hidden="1" customWidth="1"/>
    <col min="19" max="19" width="7.83984375" style="53" hidden="1" customWidth="1"/>
    <col min="20" max="20" width="14.578125" style="53" bestFit="1" customWidth="1"/>
    <col min="21" max="21" width="13.83984375" style="53" bestFit="1" customWidth="1"/>
    <col min="22" max="22" width="16.578125" style="53" bestFit="1" customWidth="1"/>
    <col min="23" max="23" width="12.15625" style="53" hidden="1" customWidth="1"/>
    <col min="24" max="24" width="18.83984375" style="53" hidden="1" customWidth="1"/>
    <col min="25" max="25" width="7.15625" style="53" hidden="1" customWidth="1"/>
    <col min="26" max="26" width="10.15625" style="53" hidden="1" customWidth="1"/>
    <col min="27" max="27" width="6" style="53" bestFit="1" customWidth="1"/>
    <col min="28" max="28" width="10.15625" style="53" customWidth="1"/>
    <col min="29" max="16384" width="9.15625" style="53"/>
  </cols>
  <sheetData>
    <row r="1" spans="1:28" ht="21">
      <c r="A1" s="48" t="s">
        <v>55</v>
      </c>
      <c r="B1" s="49"/>
      <c r="C1" s="50"/>
      <c r="D1" s="51"/>
      <c r="E1" s="51"/>
      <c r="F1" s="52"/>
      <c r="G1" s="52"/>
      <c r="H1" s="52"/>
      <c r="I1" s="53"/>
      <c r="P1" s="53"/>
      <c r="Q1" s="53"/>
    </row>
    <row r="2" spans="1:28" ht="14.4">
      <c r="A2" s="53"/>
      <c r="B2" s="53"/>
      <c r="C2" s="53"/>
      <c r="D2" s="53"/>
      <c r="E2" s="53"/>
      <c r="F2" s="53"/>
      <c r="G2" s="53"/>
      <c r="H2" s="53"/>
      <c r="I2" s="53"/>
      <c r="P2" s="53"/>
      <c r="Q2" s="53"/>
    </row>
    <row r="3" spans="1:28" ht="24.75" customHeight="1">
      <c r="A3" s="122" t="s">
        <v>56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</row>
    <row r="4" spans="1:28" ht="19.5" customHeight="1">
      <c r="A4" s="54" t="s">
        <v>57</v>
      </c>
      <c r="B4" s="125" t="s">
        <v>58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6"/>
    </row>
    <row r="5" spans="1:28" ht="19.5" customHeight="1">
      <c r="A5" s="54" t="s">
        <v>59</v>
      </c>
      <c r="B5" s="125" t="s">
        <v>60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6"/>
    </row>
    <row r="6" spans="1:28" ht="19.5" customHeight="1">
      <c r="A6" s="54" t="s">
        <v>61</v>
      </c>
      <c r="B6" s="125" t="s">
        <v>62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6"/>
    </row>
    <row r="7" spans="1:28" ht="19.5" customHeight="1">
      <c r="A7" s="54" t="s">
        <v>63</v>
      </c>
      <c r="B7" s="125" t="s">
        <v>64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6"/>
    </row>
    <row r="8" spans="1:28" ht="19.5" customHeight="1">
      <c r="A8" s="54" t="s">
        <v>65</v>
      </c>
      <c r="B8" s="125" t="s">
        <v>66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6"/>
    </row>
    <row r="9" spans="1:28" ht="19.5" customHeight="1">
      <c r="A9" s="55" t="s">
        <v>67</v>
      </c>
      <c r="B9" s="127" t="s">
        <v>68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8"/>
    </row>
    <row r="10" spans="1:28" ht="19.5" customHeight="1">
      <c r="A10" s="55" t="s">
        <v>69</v>
      </c>
      <c r="B10" s="127" t="s">
        <v>70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8"/>
    </row>
    <row r="11" spans="1:28" ht="14.4">
      <c r="A11" s="56"/>
      <c r="B11" s="57"/>
      <c r="C11" s="58"/>
      <c r="D11" s="57"/>
      <c r="E11" s="57"/>
      <c r="F11" s="57"/>
      <c r="G11" s="57"/>
      <c r="H11" s="53"/>
      <c r="I11" s="53"/>
      <c r="P11" s="57"/>
      <c r="Q11" s="57"/>
      <c r="W11" s="57"/>
      <c r="AA11" s="59"/>
      <c r="AB11" s="59"/>
    </row>
    <row r="12" spans="1:28" s="64" customFormat="1" ht="73.5">
      <c r="A12" s="60" t="s">
        <v>71</v>
      </c>
      <c r="B12" s="60" t="s">
        <v>72</v>
      </c>
      <c r="C12" s="61" t="s">
        <v>73</v>
      </c>
      <c r="D12" s="61" t="s">
        <v>74</v>
      </c>
      <c r="E12" s="61" t="s">
        <v>75</v>
      </c>
      <c r="F12" s="61" t="s">
        <v>76</v>
      </c>
      <c r="G12" s="60" t="s">
        <v>77</v>
      </c>
      <c r="H12" s="60" t="s">
        <v>78</v>
      </c>
      <c r="I12" s="60" t="s">
        <v>79</v>
      </c>
      <c r="J12" s="62" t="s">
        <v>80</v>
      </c>
      <c r="K12" s="62" t="s">
        <v>81</v>
      </c>
      <c r="L12" s="62" t="s">
        <v>82</v>
      </c>
      <c r="M12" s="62" t="s">
        <v>83</v>
      </c>
      <c r="N12" s="62" t="s">
        <v>84</v>
      </c>
      <c r="O12" s="62" t="s">
        <v>85</v>
      </c>
      <c r="P12" s="62" t="s">
        <v>86</v>
      </c>
      <c r="Q12" s="62" t="s">
        <v>87</v>
      </c>
      <c r="R12" s="62" t="s">
        <v>88</v>
      </c>
      <c r="S12" s="62" t="s">
        <v>89</v>
      </c>
      <c r="T12" s="62" t="s">
        <v>90</v>
      </c>
      <c r="U12" s="62" t="s">
        <v>91</v>
      </c>
      <c r="V12" s="62" t="s">
        <v>92</v>
      </c>
      <c r="W12" s="63" t="s">
        <v>93</v>
      </c>
      <c r="X12" s="63" t="s">
        <v>94</v>
      </c>
      <c r="Y12" s="63" t="s">
        <v>95</v>
      </c>
      <c r="Z12" s="63" t="s">
        <v>96</v>
      </c>
      <c r="AA12" s="60" t="s">
        <v>97</v>
      </c>
      <c r="AB12" s="60" t="s">
        <v>98</v>
      </c>
    </row>
    <row r="13" spans="1:28" ht="14.4">
      <c r="A13" s="65" t="s">
        <v>99</v>
      </c>
      <c r="B13" s="65" t="s">
        <v>100</v>
      </c>
      <c r="C13" s="66">
        <v>2015</v>
      </c>
      <c r="D13" s="66" t="s">
        <v>16</v>
      </c>
      <c r="E13" s="66" t="s">
        <v>101</v>
      </c>
      <c r="F13" s="66">
        <v>30</v>
      </c>
      <c r="G13" s="66" t="s">
        <v>102</v>
      </c>
      <c r="H13" s="66" t="s">
        <v>103</v>
      </c>
      <c r="I13" s="67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8">
        <v>15000</v>
      </c>
      <c r="K13" s="68">
        <v>13800</v>
      </c>
      <c r="L13" s="69">
        <v>0.95</v>
      </c>
      <c r="M13" s="68">
        <f t="shared" ref="M13:N15" si="0">J13/L13</f>
        <v>15789.473684210527</v>
      </c>
      <c r="N13" s="70">
        <f t="shared" si="0"/>
        <v>0.874</v>
      </c>
      <c r="O13" s="71">
        <f t="shared" ref="O13:O76" si="1">IF(K13=0,"BLANK",(J13-K13))</f>
        <v>1200</v>
      </c>
      <c r="P13" s="72">
        <v>1500</v>
      </c>
      <c r="Q13" s="73">
        <v>500</v>
      </c>
      <c r="R13" s="74">
        <f t="shared" ref="R13:R76" si="2">IF(K13=0,"BLANK",SUM(P13:Q13))</f>
        <v>2000</v>
      </c>
      <c r="S13" s="75">
        <f>(R13/(K13-P13))*(360/F13)</f>
        <v>1.9512195121951219</v>
      </c>
      <c r="T13" s="76" t="s">
        <v>104</v>
      </c>
      <c r="U13" s="76" t="s">
        <v>105</v>
      </c>
      <c r="V13" s="76" t="s">
        <v>5</v>
      </c>
      <c r="W13" s="77">
        <f t="shared" ref="W13:W44" si="3">IF(AND(F13&gt;0,F13&lt;=30),30,IF(AND(F13&gt;=31,F13&lt;=45),45,IF(AND(F13&gt;=46,F13&lt;=60),60,IF(AND(F13&gt;=61,F13&lt;=90),90,IF(F13&gt;=91,91,0)))))</f>
        <v>30</v>
      </c>
      <c r="X13" s="78" t="s">
        <v>102</v>
      </c>
      <c r="Y13" s="79" t="s">
        <v>103</v>
      </c>
      <c r="Z13" s="79" t="s">
        <v>106</v>
      </c>
      <c r="AA13" s="66" t="s">
        <v>107</v>
      </c>
      <c r="AB13" s="72">
        <v>2000</v>
      </c>
    </row>
    <row r="14" spans="1:28" ht="14.4">
      <c r="A14" s="15">
        <v>1</v>
      </c>
      <c r="B14" s="119" t="s">
        <v>180</v>
      </c>
      <c r="C14" s="121">
        <v>2022</v>
      </c>
      <c r="D14" s="119" t="s">
        <v>38</v>
      </c>
      <c r="E14" s="119" t="s">
        <v>261</v>
      </c>
      <c r="F14" s="121">
        <v>15</v>
      </c>
      <c r="G14" s="119" t="s">
        <v>114</v>
      </c>
      <c r="H14" s="119" t="s">
        <v>107</v>
      </c>
      <c r="I14" s="81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120">
        <v>38994</v>
      </c>
      <c r="K14" s="120">
        <v>38994</v>
      </c>
      <c r="L14" s="120">
        <v>98</v>
      </c>
      <c r="M14" s="82">
        <f t="shared" si="0"/>
        <v>397.89795918367349</v>
      </c>
      <c r="N14" s="83">
        <f t="shared" si="0"/>
        <v>98</v>
      </c>
      <c r="O14" s="84">
        <f>IF(K14=0,"BLANK",(J14-K14))</f>
        <v>0</v>
      </c>
      <c r="P14" s="120">
        <v>4037.34</v>
      </c>
      <c r="Q14" s="120">
        <v>683.88</v>
      </c>
      <c r="R14" s="85">
        <f>IF(K14=0,"BLANK",SUM(P14:Q14))</f>
        <v>4721.22</v>
      </c>
      <c r="S14" s="86">
        <f>(R14/(K14-P14))*(360/F14)</f>
        <v>3.2414218063167364</v>
      </c>
      <c r="T14" s="119" t="s">
        <v>166</v>
      </c>
      <c r="U14" s="119" t="s">
        <v>152</v>
      </c>
      <c r="V14" s="119" t="s">
        <v>158</v>
      </c>
      <c r="W14" s="117">
        <f t="shared" si="3"/>
        <v>30</v>
      </c>
      <c r="X14" s="78" t="s">
        <v>109</v>
      </c>
      <c r="Y14" s="78" t="s">
        <v>107</v>
      </c>
      <c r="Z14" s="79" t="s">
        <v>110</v>
      </c>
      <c r="AA14" s="119" t="s">
        <v>103</v>
      </c>
      <c r="AB14" s="120">
        <v>0</v>
      </c>
    </row>
    <row r="15" spans="1:28" ht="14.4">
      <c r="A15" s="15">
        <f t="shared" ref="A15:A78" si="4">A14+1</f>
        <v>2</v>
      </c>
      <c r="B15" s="119" t="s">
        <v>181</v>
      </c>
      <c r="C15" s="121">
        <v>2019</v>
      </c>
      <c r="D15" s="119" t="s">
        <v>32</v>
      </c>
      <c r="E15" s="119" t="s">
        <v>262</v>
      </c>
      <c r="F15" s="121">
        <v>49</v>
      </c>
      <c r="G15" s="119" t="s">
        <v>102</v>
      </c>
      <c r="H15" s="119" t="s">
        <v>103</v>
      </c>
      <c r="I15" s="81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120">
        <v>25799</v>
      </c>
      <c r="K15" s="120">
        <v>25799</v>
      </c>
      <c r="L15" s="120">
        <v>90</v>
      </c>
      <c r="M15" s="82">
        <f t="shared" si="0"/>
        <v>286.65555555555557</v>
      </c>
      <c r="N15" s="83">
        <f t="shared" si="0"/>
        <v>90</v>
      </c>
      <c r="O15" s="84">
        <f>IF(K15=0,"BLANK",(J15-K15))</f>
        <v>0</v>
      </c>
      <c r="P15" s="120">
        <v>-1186.72</v>
      </c>
      <c r="Q15" s="120">
        <v>4004.02</v>
      </c>
      <c r="R15" s="85">
        <f>IF(K15=0,"BLANK",SUM(P15:Q15))</f>
        <v>2817.3</v>
      </c>
      <c r="S15" s="86">
        <f>(R15/(K15-P15))*(360/F15)</f>
        <v>0.76701791214927373</v>
      </c>
      <c r="T15" s="119" t="s">
        <v>169</v>
      </c>
      <c r="U15" s="119" t="s">
        <v>154</v>
      </c>
      <c r="V15" s="119" t="s">
        <v>159</v>
      </c>
      <c r="W15" s="117">
        <f t="shared" si="3"/>
        <v>60</v>
      </c>
      <c r="X15" s="78" t="s">
        <v>111</v>
      </c>
      <c r="Z15" s="78" t="s">
        <v>112</v>
      </c>
      <c r="AA15" s="119" t="s">
        <v>103</v>
      </c>
      <c r="AB15" s="120">
        <v>0</v>
      </c>
    </row>
    <row r="16" spans="1:28" ht="14.4">
      <c r="A16" s="15">
        <f t="shared" si="4"/>
        <v>3</v>
      </c>
      <c r="B16" s="119" t="s">
        <v>182</v>
      </c>
      <c r="C16" s="121">
        <v>2019</v>
      </c>
      <c r="D16" s="119" t="s">
        <v>33</v>
      </c>
      <c r="E16" s="119" t="s">
        <v>263</v>
      </c>
      <c r="F16" s="121">
        <v>57</v>
      </c>
      <c r="G16" s="119" t="s">
        <v>111</v>
      </c>
      <c r="H16" s="119" t="s">
        <v>103</v>
      </c>
      <c r="I16" s="81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120">
        <v>20799</v>
      </c>
      <c r="K16" s="120">
        <v>20762.900000000001</v>
      </c>
      <c r="L16" s="120">
        <v>89</v>
      </c>
      <c r="M16" s="82">
        <f t="shared" ref="M16:M78" si="5">J16/L16</f>
        <v>233.69662921348313</v>
      </c>
      <c r="N16" s="83">
        <f t="shared" ref="N16:N78" si="6">K16/M16</f>
        <v>88.845526227222479</v>
      </c>
      <c r="O16" s="84">
        <f t="shared" si="1"/>
        <v>36.099999999998545</v>
      </c>
      <c r="P16" s="120">
        <v>-2368.42</v>
      </c>
      <c r="Q16" s="120">
        <v>0</v>
      </c>
      <c r="R16" s="85">
        <f t="shared" si="2"/>
        <v>-2368.42</v>
      </c>
      <c r="S16" s="86">
        <f t="shared" ref="S16:S78" si="7">(R16/(K16-P16))*(360/F16)</f>
        <v>-0.64667481601841825</v>
      </c>
      <c r="T16" s="119" t="s">
        <v>169</v>
      </c>
      <c r="U16" s="119" t="s">
        <v>154</v>
      </c>
      <c r="V16" s="119" t="s">
        <v>159</v>
      </c>
      <c r="W16" s="117">
        <f t="shared" si="3"/>
        <v>60</v>
      </c>
      <c r="X16" s="78" t="s">
        <v>108</v>
      </c>
      <c r="Z16" s="78" t="s">
        <v>113</v>
      </c>
      <c r="AA16" s="119" t="s">
        <v>103</v>
      </c>
      <c r="AB16" s="120">
        <v>0</v>
      </c>
    </row>
    <row r="17" spans="1:28" ht="14.4">
      <c r="A17" s="15">
        <f t="shared" si="4"/>
        <v>4</v>
      </c>
      <c r="B17" s="119" t="s">
        <v>183</v>
      </c>
      <c r="C17" s="121">
        <v>2011</v>
      </c>
      <c r="D17" s="119" t="s">
        <v>8</v>
      </c>
      <c r="E17" s="119" t="s">
        <v>264</v>
      </c>
      <c r="F17" s="121">
        <v>11</v>
      </c>
      <c r="G17" s="119" t="s">
        <v>109</v>
      </c>
      <c r="H17" s="119" t="s">
        <v>103</v>
      </c>
      <c r="I17" s="81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120">
        <v>19999</v>
      </c>
      <c r="K17" s="120">
        <v>19378.82</v>
      </c>
      <c r="L17" s="120">
        <v>101</v>
      </c>
      <c r="M17" s="82">
        <f t="shared" si="5"/>
        <v>198.009900990099</v>
      </c>
      <c r="N17" s="83">
        <f t="shared" si="6"/>
        <v>97.867934396719846</v>
      </c>
      <c r="O17" s="84">
        <f t="shared" si="1"/>
        <v>620.18000000000029</v>
      </c>
      <c r="P17" s="120">
        <v>3764.54</v>
      </c>
      <c r="Q17" s="120">
        <v>0</v>
      </c>
      <c r="R17" s="85">
        <f t="shared" si="2"/>
        <v>3764.54</v>
      </c>
      <c r="S17" s="86">
        <f t="shared" si="7"/>
        <v>7.8904136004175207</v>
      </c>
      <c r="T17" s="119" t="s">
        <v>174</v>
      </c>
      <c r="U17" s="119" t="s">
        <v>154</v>
      </c>
      <c r="V17" s="119" t="s">
        <v>159</v>
      </c>
      <c r="W17" s="117">
        <f t="shared" si="3"/>
        <v>30</v>
      </c>
      <c r="X17" s="78" t="s">
        <v>114</v>
      </c>
      <c r="Z17" s="78" t="s">
        <v>115</v>
      </c>
      <c r="AA17" s="119" t="s">
        <v>103</v>
      </c>
      <c r="AB17" s="120">
        <v>0</v>
      </c>
    </row>
    <row r="18" spans="1:28" ht="14.4">
      <c r="A18" s="15">
        <f t="shared" si="4"/>
        <v>5</v>
      </c>
      <c r="B18" s="119" t="s">
        <v>184</v>
      </c>
      <c r="C18" s="121">
        <v>2017</v>
      </c>
      <c r="D18" s="119" t="s">
        <v>28</v>
      </c>
      <c r="E18" s="119" t="s">
        <v>265</v>
      </c>
      <c r="F18" s="121">
        <v>24</v>
      </c>
      <c r="G18" s="119" t="s">
        <v>102</v>
      </c>
      <c r="H18" s="119" t="s">
        <v>103</v>
      </c>
      <c r="I18" s="81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120">
        <v>11999</v>
      </c>
      <c r="K18" s="120">
        <v>12999</v>
      </c>
      <c r="L18" s="120">
        <v>95</v>
      </c>
      <c r="M18" s="82">
        <f t="shared" si="5"/>
        <v>126.30526315789474</v>
      </c>
      <c r="N18" s="83">
        <f t="shared" si="6"/>
        <v>102.91732644387032</v>
      </c>
      <c r="O18" s="84">
        <f t="shared" si="1"/>
        <v>-1000</v>
      </c>
      <c r="P18" s="120">
        <v>2214.88</v>
      </c>
      <c r="Q18" s="120">
        <v>0</v>
      </c>
      <c r="R18" s="85">
        <f t="shared" si="2"/>
        <v>2214.88</v>
      </c>
      <c r="S18" s="86">
        <f t="shared" si="7"/>
        <v>3.0807520687826178</v>
      </c>
      <c r="T18" s="119" t="s">
        <v>177</v>
      </c>
      <c r="U18" s="119" t="s">
        <v>154</v>
      </c>
      <c r="V18" s="119" t="s">
        <v>159</v>
      </c>
      <c r="W18" s="117">
        <f t="shared" si="3"/>
        <v>30</v>
      </c>
      <c r="X18" s="78" t="s">
        <v>116</v>
      </c>
      <c r="AA18" s="119" t="s">
        <v>103</v>
      </c>
      <c r="AB18" s="120">
        <v>0</v>
      </c>
    </row>
    <row r="19" spans="1:28" ht="14.4">
      <c r="A19" s="15">
        <f t="shared" si="4"/>
        <v>6</v>
      </c>
      <c r="B19" s="119" t="s">
        <v>185</v>
      </c>
      <c r="C19" s="121">
        <v>2021</v>
      </c>
      <c r="D19" s="119" t="s">
        <v>29</v>
      </c>
      <c r="E19" s="119" t="s">
        <v>266</v>
      </c>
      <c r="F19" s="119">
        <v>66</v>
      </c>
      <c r="G19" s="119" t="s">
        <v>102</v>
      </c>
      <c r="H19" s="119" t="s">
        <v>103</v>
      </c>
      <c r="I19" s="81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120">
        <v>16999</v>
      </c>
      <c r="K19" s="120">
        <v>16999</v>
      </c>
      <c r="L19" s="120">
        <v>90</v>
      </c>
      <c r="M19" s="82">
        <f t="shared" si="5"/>
        <v>188.87777777777777</v>
      </c>
      <c r="N19" s="83">
        <f t="shared" si="6"/>
        <v>90</v>
      </c>
      <c r="O19" s="84">
        <f t="shared" si="1"/>
        <v>0</v>
      </c>
      <c r="P19" s="120">
        <v>-2083.1</v>
      </c>
      <c r="Q19" s="120">
        <v>574.03</v>
      </c>
      <c r="R19" s="85">
        <f t="shared" si="2"/>
        <v>-1509.07</v>
      </c>
      <c r="S19" s="86">
        <f t="shared" si="7"/>
        <v>-0.43136189984807277</v>
      </c>
      <c r="T19" s="119" t="s">
        <v>174</v>
      </c>
      <c r="U19" s="119" t="s">
        <v>154</v>
      </c>
      <c r="V19" s="119" t="s">
        <v>159</v>
      </c>
      <c r="W19" s="117">
        <f t="shared" si="3"/>
        <v>90</v>
      </c>
      <c r="X19" s="78" t="s">
        <v>117</v>
      </c>
      <c r="AA19" s="119" t="s">
        <v>103</v>
      </c>
      <c r="AB19" s="120">
        <v>0</v>
      </c>
    </row>
    <row r="20" spans="1:28" ht="14.4">
      <c r="A20" s="15">
        <f t="shared" si="4"/>
        <v>7</v>
      </c>
      <c r="B20" s="119" t="s">
        <v>186</v>
      </c>
      <c r="C20" s="121">
        <v>2023</v>
      </c>
      <c r="D20" s="119" t="s">
        <v>38</v>
      </c>
      <c r="E20" s="119" t="s">
        <v>267</v>
      </c>
      <c r="F20" s="121">
        <v>9</v>
      </c>
      <c r="G20" s="119" t="s">
        <v>109</v>
      </c>
      <c r="H20" s="119" t="s">
        <v>107</v>
      </c>
      <c r="I20" s="81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120">
        <v>85994</v>
      </c>
      <c r="K20" s="120">
        <v>85494</v>
      </c>
      <c r="L20" s="120">
        <v>103</v>
      </c>
      <c r="M20" s="82">
        <f t="shared" si="5"/>
        <v>834.89320388349518</v>
      </c>
      <c r="N20" s="83">
        <f t="shared" si="6"/>
        <v>102.40112100844244</v>
      </c>
      <c r="O20" s="84">
        <f t="shared" si="1"/>
        <v>500</v>
      </c>
      <c r="P20" s="120">
        <v>10391.74</v>
      </c>
      <c r="Q20" s="120">
        <v>4160.2299999999996</v>
      </c>
      <c r="R20" s="85">
        <f t="shared" si="2"/>
        <v>14551.97</v>
      </c>
      <c r="S20" s="86">
        <f t="shared" si="7"/>
        <v>7.7504831412530066</v>
      </c>
      <c r="T20" s="119" t="s">
        <v>160</v>
      </c>
      <c r="U20" s="119" t="s">
        <v>152</v>
      </c>
      <c r="V20" s="119" t="s">
        <v>156</v>
      </c>
      <c r="W20" s="117">
        <f t="shared" si="3"/>
        <v>30</v>
      </c>
      <c r="X20" s="78" t="s">
        <v>118</v>
      </c>
      <c r="AA20" s="119" t="s">
        <v>103</v>
      </c>
      <c r="AB20" s="120">
        <v>0</v>
      </c>
    </row>
    <row r="21" spans="1:28" ht="14.4">
      <c r="A21" s="15">
        <f t="shared" si="4"/>
        <v>8</v>
      </c>
      <c r="B21" s="119" t="s">
        <v>187</v>
      </c>
      <c r="C21" s="121">
        <v>2019</v>
      </c>
      <c r="D21" s="119" t="s">
        <v>8</v>
      </c>
      <c r="E21" s="119" t="s">
        <v>268</v>
      </c>
      <c r="F21" s="121">
        <v>61</v>
      </c>
      <c r="G21" s="119" t="s">
        <v>102</v>
      </c>
      <c r="H21" s="119" t="s">
        <v>103</v>
      </c>
      <c r="I21" s="81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120">
        <v>37499</v>
      </c>
      <c r="K21" s="120">
        <v>37499</v>
      </c>
      <c r="L21" s="120">
        <v>88</v>
      </c>
      <c r="M21" s="82">
        <f t="shared" si="5"/>
        <v>426.125</v>
      </c>
      <c r="N21" s="83">
        <f t="shared" si="6"/>
        <v>88</v>
      </c>
      <c r="O21" s="84">
        <f t="shared" si="1"/>
        <v>0</v>
      </c>
      <c r="P21" s="120">
        <v>-4283.03</v>
      </c>
      <c r="Q21" s="120">
        <v>3457.02</v>
      </c>
      <c r="R21" s="85">
        <f t="shared" si="2"/>
        <v>-826.00999999999976</v>
      </c>
      <c r="S21" s="86">
        <f t="shared" si="7"/>
        <v>-0.11667248132161355</v>
      </c>
      <c r="T21" s="119" t="s">
        <v>169</v>
      </c>
      <c r="U21" s="119" t="s">
        <v>154</v>
      </c>
      <c r="V21" s="119" t="s">
        <v>159</v>
      </c>
      <c r="W21" s="117">
        <f t="shared" si="3"/>
        <v>90</v>
      </c>
      <c r="X21" s="78" t="s">
        <v>119</v>
      </c>
      <c r="AA21" s="119" t="s">
        <v>107</v>
      </c>
      <c r="AB21" s="120">
        <v>0</v>
      </c>
    </row>
    <row r="22" spans="1:28" ht="14.4">
      <c r="A22" s="15">
        <f t="shared" si="4"/>
        <v>9</v>
      </c>
      <c r="B22" s="119" t="s">
        <v>188</v>
      </c>
      <c r="C22" s="121">
        <v>2019</v>
      </c>
      <c r="D22" s="119" t="s">
        <v>12</v>
      </c>
      <c r="E22" s="119" t="s">
        <v>269</v>
      </c>
      <c r="F22" s="121">
        <v>56</v>
      </c>
      <c r="G22" s="119" t="s">
        <v>102</v>
      </c>
      <c r="H22" s="119" t="s">
        <v>103</v>
      </c>
      <c r="I22" s="81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120">
        <v>45999</v>
      </c>
      <c r="K22" s="120">
        <v>45997.83</v>
      </c>
      <c r="L22" s="120">
        <v>89</v>
      </c>
      <c r="M22" s="82">
        <f t="shared" si="5"/>
        <v>516.84269662921349</v>
      </c>
      <c r="N22" s="83">
        <f t="shared" si="6"/>
        <v>88.997736255135976</v>
      </c>
      <c r="O22" s="84">
        <f t="shared" si="1"/>
        <v>1.1699999999982538</v>
      </c>
      <c r="P22" s="120">
        <v>-3539.23</v>
      </c>
      <c r="Q22" s="120">
        <v>1817.49</v>
      </c>
      <c r="R22" s="85">
        <f t="shared" si="2"/>
        <v>-1721.74</v>
      </c>
      <c r="S22" s="86">
        <f t="shared" si="7"/>
        <v>-0.22343531431676747</v>
      </c>
      <c r="T22" s="119" t="s">
        <v>175</v>
      </c>
      <c r="U22" s="119" t="s">
        <v>154</v>
      </c>
      <c r="V22" s="119" t="s">
        <v>159</v>
      </c>
      <c r="W22" s="117">
        <f t="shared" si="3"/>
        <v>60</v>
      </c>
      <c r="AA22" s="119" t="s">
        <v>107</v>
      </c>
      <c r="AB22" s="120">
        <v>0</v>
      </c>
    </row>
    <row r="23" spans="1:28" ht="14.4">
      <c r="A23" s="15">
        <f t="shared" si="4"/>
        <v>10</v>
      </c>
      <c r="B23" s="119" t="s">
        <v>189</v>
      </c>
      <c r="C23" s="121">
        <v>2020</v>
      </c>
      <c r="D23" s="119" t="s">
        <v>38</v>
      </c>
      <c r="E23" s="119" t="s">
        <v>270</v>
      </c>
      <c r="F23" s="121">
        <v>13</v>
      </c>
      <c r="G23" s="119" t="s">
        <v>117</v>
      </c>
      <c r="H23" s="119" t="s">
        <v>103</v>
      </c>
      <c r="I23" s="81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120">
        <v>28994</v>
      </c>
      <c r="K23" s="120">
        <v>26813.599999999999</v>
      </c>
      <c r="L23" s="120">
        <v>100</v>
      </c>
      <c r="M23" s="82">
        <f t="shared" si="5"/>
        <v>289.94</v>
      </c>
      <c r="N23" s="83">
        <f t="shared" si="6"/>
        <v>92.479823411740355</v>
      </c>
      <c r="O23" s="84">
        <f t="shared" si="1"/>
        <v>2180.4000000000015</v>
      </c>
      <c r="P23" s="120">
        <v>-813.07</v>
      </c>
      <c r="Q23" s="120">
        <v>1394.72</v>
      </c>
      <c r="R23" s="85">
        <f t="shared" si="2"/>
        <v>581.65</v>
      </c>
      <c r="S23" s="86">
        <f t="shared" si="7"/>
        <v>0.58303193143548504</v>
      </c>
      <c r="T23" s="119" t="s">
        <v>160</v>
      </c>
      <c r="U23" s="119" t="s">
        <v>153</v>
      </c>
      <c r="V23" s="119" t="s">
        <v>157</v>
      </c>
      <c r="W23" s="117">
        <f t="shared" si="3"/>
        <v>30</v>
      </c>
      <c r="AA23" s="119" t="s">
        <v>107</v>
      </c>
      <c r="AB23" s="120">
        <v>0</v>
      </c>
    </row>
    <row r="24" spans="1:28" ht="14.4">
      <c r="A24" s="15">
        <f t="shared" si="4"/>
        <v>11</v>
      </c>
      <c r="B24" s="119" t="s">
        <v>190</v>
      </c>
      <c r="C24" s="121">
        <v>2021</v>
      </c>
      <c r="D24" s="119" t="s">
        <v>6</v>
      </c>
      <c r="E24" s="119" t="s">
        <v>271</v>
      </c>
      <c r="F24" s="121">
        <v>26</v>
      </c>
      <c r="G24" s="119" t="s">
        <v>102</v>
      </c>
      <c r="H24" s="119" t="s">
        <v>103</v>
      </c>
      <c r="I24" s="81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120">
        <v>29999</v>
      </c>
      <c r="K24" s="120">
        <v>28961</v>
      </c>
      <c r="L24" s="120">
        <v>90</v>
      </c>
      <c r="M24" s="82">
        <f t="shared" si="5"/>
        <v>333.32222222222219</v>
      </c>
      <c r="N24" s="83">
        <f t="shared" si="6"/>
        <v>86.885896196539889</v>
      </c>
      <c r="O24" s="84">
        <f t="shared" si="1"/>
        <v>1038</v>
      </c>
      <c r="P24" s="120">
        <v>4120.24</v>
      </c>
      <c r="Q24" s="120">
        <v>1239.25</v>
      </c>
      <c r="R24" s="85">
        <f t="shared" si="2"/>
        <v>5359.49</v>
      </c>
      <c r="S24" s="86">
        <f t="shared" si="7"/>
        <v>2.9873612190980903</v>
      </c>
      <c r="T24" s="119" t="s">
        <v>169</v>
      </c>
      <c r="U24" s="119" t="s">
        <v>154</v>
      </c>
      <c r="V24" s="119" t="s">
        <v>159</v>
      </c>
      <c r="W24" s="117">
        <f t="shared" si="3"/>
        <v>30</v>
      </c>
      <c r="AA24" s="119" t="s">
        <v>103</v>
      </c>
      <c r="AB24" s="120">
        <v>0</v>
      </c>
    </row>
    <row r="25" spans="1:28" ht="14.4">
      <c r="A25" s="15">
        <f t="shared" si="4"/>
        <v>12</v>
      </c>
      <c r="B25" s="119" t="s">
        <v>191</v>
      </c>
      <c r="C25" s="121">
        <v>2014</v>
      </c>
      <c r="D25" s="119" t="s">
        <v>32</v>
      </c>
      <c r="E25" s="119" t="s">
        <v>272</v>
      </c>
      <c r="F25" s="121">
        <v>20</v>
      </c>
      <c r="G25" s="119" t="s">
        <v>102</v>
      </c>
      <c r="H25" s="119" t="s">
        <v>103</v>
      </c>
      <c r="I25" s="81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120">
        <v>18499</v>
      </c>
      <c r="K25" s="120">
        <v>17994.73</v>
      </c>
      <c r="L25" s="120">
        <v>103</v>
      </c>
      <c r="M25" s="82">
        <f t="shared" si="5"/>
        <v>179.60194174757282</v>
      </c>
      <c r="N25" s="83">
        <f t="shared" si="6"/>
        <v>100.19229093464511</v>
      </c>
      <c r="O25" s="84">
        <f t="shared" si="1"/>
        <v>504.27000000000044</v>
      </c>
      <c r="P25" s="120">
        <v>1103.7</v>
      </c>
      <c r="Q25" s="120">
        <v>0</v>
      </c>
      <c r="R25" s="85">
        <f t="shared" si="2"/>
        <v>1103.7</v>
      </c>
      <c r="S25" s="86">
        <f t="shared" si="7"/>
        <v>1.1761627325272646</v>
      </c>
      <c r="T25" s="119" t="s">
        <v>174</v>
      </c>
      <c r="U25" s="119" t="s">
        <v>153</v>
      </c>
      <c r="V25" s="119" t="s">
        <v>159</v>
      </c>
      <c r="W25" s="117">
        <f t="shared" si="3"/>
        <v>30</v>
      </c>
      <c r="AA25" s="119" t="s">
        <v>103</v>
      </c>
      <c r="AB25" s="120">
        <v>0</v>
      </c>
    </row>
    <row r="26" spans="1:28" ht="14.4">
      <c r="A26" s="15">
        <f t="shared" si="4"/>
        <v>13</v>
      </c>
      <c r="B26" s="119" t="s">
        <v>192</v>
      </c>
      <c r="C26" s="121">
        <v>2020</v>
      </c>
      <c r="D26" s="119" t="s">
        <v>38</v>
      </c>
      <c r="E26" s="119" t="s">
        <v>273</v>
      </c>
      <c r="F26" s="121">
        <v>0</v>
      </c>
      <c r="G26" s="119" t="s">
        <v>111</v>
      </c>
      <c r="H26" s="119" t="s">
        <v>103</v>
      </c>
      <c r="I26" s="81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120">
        <v>24541.9</v>
      </c>
      <c r="K26" s="120">
        <v>24541.9</v>
      </c>
      <c r="L26" s="120">
        <v>100</v>
      </c>
      <c r="M26" s="82">
        <f t="shared" si="5"/>
        <v>245.41900000000001</v>
      </c>
      <c r="N26" s="83">
        <f t="shared" si="6"/>
        <v>100</v>
      </c>
      <c r="O26" s="84">
        <f t="shared" si="1"/>
        <v>0</v>
      </c>
      <c r="P26" s="120">
        <v>-900</v>
      </c>
      <c r="Q26" s="120">
        <v>0</v>
      </c>
      <c r="R26" s="85">
        <f t="shared" si="2"/>
        <v>-900</v>
      </c>
      <c r="S26" s="86" t="e">
        <f t="shared" si="7"/>
        <v>#DIV/0!</v>
      </c>
      <c r="T26" s="119" t="s">
        <v>179</v>
      </c>
      <c r="U26" s="119" t="s">
        <v>153</v>
      </c>
      <c r="V26" s="119" t="s">
        <v>158</v>
      </c>
      <c r="W26" s="117">
        <f t="shared" si="3"/>
        <v>0</v>
      </c>
      <c r="AA26" s="119" t="s">
        <v>103</v>
      </c>
      <c r="AB26" s="120">
        <v>0</v>
      </c>
    </row>
    <row r="27" spans="1:28" ht="14.4">
      <c r="A27" s="15">
        <f t="shared" si="4"/>
        <v>14</v>
      </c>
      <c r="B27" s="119" t="s">
        <v>193</v>
      </c>
      <c r="C27" s="121">
        <v>2016</v>
      </c>
      <c r="D27" s="119" t="s">
        <v>38</v>
      </c>
      <c r="E27" s="119" t="s">
        <v>274</v>
      </c>
      <c r="F27" s="121">
        <v>26</v>
      </c>
      <c r="G27" s="119" t="s">
        <v>109</v>
      </c>
      <c r="H27" s="119" t="s">
        <v>103</v>
      </c>
      <c r="I27" s="81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120">
        <v>23799</v>
      </c>
      <c r="K27" s="120">
        <v>22115</v>
      </c>
      <c r="L27" s="120">
        <v>96</v>
      </c>
      <c r="M27" s="82">
        <f t="shared" si="5"/>
        <v>247.90625</v>
      </c>
      <c r="N27" s="83">
        <f t="shared" si="6"/>
        <v>89.207109542417754</v>
      </c>
      <c r="O27" s="84">
        <f t="shared" si="1"/>
        <v>1684</v>
      </c>
      <c r="P27" s="120">
        <v>1629.22</v>
      </c>
      <c r="Q27" s="120">
        <v>0</v>
      </c>
      <c r="R27" s="85">
        <f t="shared" si="2"/>
        <v>1629.22</v>
      </c>
      <c r="S27" s="86">
        <f t="shared" si="7"/>
        <v>1.1011750965416387</v>
      </c>
      <c r="T27" s="119" t="s">
        <v>177</v>
      </c>
      <c r="U27" s="119" t="s">
        <v>153</v>
      </c>
      <c r="V27" s="119" t="s">
        <v>159</v>
      </c>
      <c r="W27" s="117">
        <f t="shared" si="3"/>
        <v>30</v>
      </c>
      <c r="AA27" s="119" t="s">
        <v>103</v>
      </c>
      <c r="AB27" s="120">
        <v>200</v>
      </c>
    </row>
    <row r="28" spans="1:28" ht="14.4">
      <c r="A28" s="15">
        <f t="shared" si="4"/>
        <v>15</v>
      </c>
      <c r="B28" s="119" t="s">
        <v>194</v>
      </c>
      <c r="C28" s="121">
        <v>2022</v>
      </c>
      <c r="D28" s="119" t="s">
        <v>38</v>
      </c>
      <c r="E28" s="119" t="s">
        <v>275</v>
      </c>
      <c r="F28" s="121">
        <v>7</v>
      </c>
      <c r="G28" s="119" t="s">
        <v>111</v>
      </c>
      <c r="H28" s="119" t="s">
        <v>107</v>
      </c>
      <c r="I28" s="81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120">
        <v>61399</v>
      </c>
      <c r="K28" s="120">
        <v>61399</v>
      </c>
      <c r="L28" s="120">
        <v>99</v>
      </c>
      <c r="M28" s="82">
        <f t="shared" si="5"/>
        <v>620.19191919191917</v>
      </c>
      <c r="N28" s="83">
        <f t="shared" si="6"/>
        <v>99</v>
      </c>
      <c r="O28" s="84">
        <f t="shared" si="1"/>
        <v>0</v>
      </c>
      <c r="P28" s="120">
        <v>1724.65</v>
      </c>
      <c r="Q28" s="120">
        <v>0</v>
      </c>
      <c r="R28" s="85">
        <f t="shared" si="2"/>
        <v>1724.65</v>
      </c>
      <c r="S28" s="86">
        <f t="shared" si="7"/>
        <v>1.4863385309481498</v>
      </c>
      <c r="T28" s="119" t="s">
        <v>168</v>
      </c>
      <c r="U28" s="119" t="s">
        <v>153</v>
      </c>
      <c r="V28" s="119" t="s">
        <v>158</v>
      </c>
      <c r="W28" s="117">
        <f t="shared" si="3"/>
        <v>30</v>
      </c>
      <c r="AA28" s="119" t="s">
        <v>103</v>
      </c>
      <c r="AB28" s="120">
        <v>0</v>
      </c>
    </row>
    <row r="29" spans="1:28" ht="14.4">
      <c r="A29" s="15">
        <f t="shared" si="4"/>
        <v>16</v>
      </c>
      <c r="B29" s="119" t="s">
        <v>195</v>
      </c>
      <c r="C29" s="121">
        <v>2018</v>
      </c>
      <c r="D29" s="119" t="s">
        <v>38</v>
      </c>
      <c r="E29" s="119" t="s">
        <v>273</v>
      </c>
      <c r="F29" s="121">
        <v>18</v>
      </c>
      <c r="G29" s="119" t="s">
        <v>111</v>
      </c>
      <c r="H29" s="119" t="s">
        <v>107</v>
      </c>
      <c r="I29" s="81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120">
        <v>25994</v>
      </c>
      <c r="K29" s="120">
        <v>24994</v>
      </c>
      <c r="L29" s="120">
        <v>96</v>
      </c>
      <c r="M29" s="82">
        <f t="shared" si="5"/>
        <v>270.77083333333331</v>
      </c>
      <c r="N29" s="83">
        <f t="shared" si="6"/>
        <v>92.306840040009234</v>
      </c>
      <c r="O29" s="84">
        <f t="shared" si="1"/>
        <v>1000</v>
      </c>
      <c r="P29" s="120">
        <v>-1719.79</v>
      </c>
      <c r="Q29" s="120">
        <v>1310.74</v>
      </c>
      <c r="R29" s="85">
        <f t="shared" si="2"/>
        <v>-409.04999999999995</v>
      </c>
      <c r="S29" s="86">
        <f t="shared" si="7"/>
        <v>-0.30624632446388173</v>
      </c>
      <c r="T29" s="119" t="s">
        <v>164</v>
      </c>
      <c r="U29" s="119" t="s">
        <v>152</v>
      </c>
      <c r="V29" s="119" t="s">
        <v>158</v>
      </c>
      <c r="W29" s="117">
        <f t="shared" si="3"/>
        <v>30</v>
      </c>
      <c r="AA29" s="119" t="s">
        <v>103</v>
      </c>
      <c r="AB29" s="120">
        <v>0</v>
      </c>
    </row>
    <row r="30" spans="1:28" ht="14.4">
      <c r="A30" s="15">
        <f t="shared" si="4"/>
        <v>17</v>
      </c>
      <c r="B30" s="119" t="s">
        <v>196</v>
      </c>
      <c r="C30" s="121">
        <v>2020</v>
      </c>
      <c r="D30" s="119" t="s">
        <v>38</v>
      </c>
      <c r="E30" s="119" t="s">
        <v>276</v>
      </c>
      <c r="F30" s="121">
        <v>60</v>
      </c>
      <c r="G30" s="119" t="s">
        <v>111</v>
      </c>
      <c r="H30" s="119" t="s">
        <v>107</v>
      </c>
      <c r="I30" s="81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120">
        <v>55990</v>
      </c>
      <c r="K30" s="120">
        <v>57490</v>
      </c>
      <c r="L30" s="120">
        <v>92</v>
      </c>
      <c r="M30" s="82">
        <f t="shared" si="5"/>
        <v>608.58695652173913</v>
      </c>
      <c r="N30" s="83">
        <f t="shared" si="6"/>
        <v>94.464725843900695</v>
      </c>
      <c r="O30" s="84">
        <f t="shared" si="1"/>
        <v>-1500</v>
      </c>
      <c r="P30" s="120">
        <v>-7335.71</v>
      </c>
      <c r="Q30" s="120">
        <v>1627</v>
      </c>
      <c r="R30" s="85">
        <f t="shared" si="2"/>
        <v>-5708.71</v>
      </c>
      <c r="S30" s="86">
        <f t="shared" si="7"/>
        <v>-0.52837462173572802</v>
      </c>
      <c r="T30" s="119" t="s">
        <v>165</v>
      </c>
      <c r="U30" s="119" t="s">
        <v>155</v>
      </c>
      <c r="V30" s="119" t="s">
        <v>157</v>
      </c>
      <c r="W30" s="117">
        <f t="shared" si="3"/>
        <v>60</v>
      </c>
      <c r="AA30" s="119" t="s">
        <v>107</v>
      </c>
      <c r="AB30" s="120">
        <v>0</v>
      </c>
    </row>
    <row r="31" spans="1:28" ht="14.4">
      <c r="A31" s="15">
        <f t="shared" si="4"/>
        <v>18</v>
      </c>
      <c r="B31" s="119" t="s">
        <v>197</v>
      </c>
      <c r="C31" s="121">
        <v>2014</v>
      </c>
      <c r="D31" s="119" t="s">
        <v>20</v>
      </c>
      <c r="E31" s="119" t="s">
        <v>277</v>
      </c>
      <c r="F31" s="121">
        <v>36</v>
      </c>
      <c r="G31" s="119" t="s">
        <v>102</v>
      </c>
      <c r="H31" s="119" t="s">
        <v>103</v>
      </c>
      <c r="I31" s="81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120">
        <v>24499</v>
      </c>
      <c r="K31" s="120">
        <v>24499</v>
      </c>
      <c r="L31" s="120">
        <v>95</v>
      </c>
      <c r="M31" s="82">
        <f t="shared" si="5"/>
        <v>257.88421052631577</v>
      </c>
      <c r="N31" s="83">
        <f t="shared" si="6"/>
        <v>95.000000000000014</v>
      </c>
      <c r="O31" s="84">
        <f t="shared" si="1"/>
        <v>0</v>
      </c>
      <c r="P31" s="120">
        <v>620.09</v>
      </c>
      <c r="Q31" s="120">
        <v>0</v>
      </c>
      <c r="R31" s="85">
        <f t="shared" si="2"/>
        <v>620.09</v>
      </c>
      <c r="S31" s="86">
        <f t="shared" si="7"/>
        <v>0.25968103234192852</v>
      </c>
      <c r="T31" s="119" t="s">
        <v>177</v>
      </c>
      <c r="U31" s="119" t="s">
        <v>154</v>
      </c>
      <c r="V31" s="119" t="s">
        <v>159</v>
      </c>
      <c r="W31" s="117">
        <f t="shared" si="3"/>
        <v>45</v>
      </c>
      <c r="AA31" s="119" t="s">
        <v>103</v>
      </c>
      <c r="AB31" s="120">
        <v>0</v>
      </c>
    </row>
    <row r="32" spans="1:28" ht="14.4">
      <c r="A32" s="15">
        <f t="shared" si="4"/>
        <v>19</v>
      </c>
      <c r="B32" s="119" t="s">
        <v>198</v>
      </c>
      <c r="C32" s="121">
        <v>2020</v>
      </c>
      <c r="D32" s="119" t="s">
        <v>38</v>
      </c>
      <c r="E32" s="119" t="s">
        <v>276</v>
      </c>
      <c r="F32" s="121">
        <v>24</v>
      </c>
      <c r="G32" s="119" t="s">
        <v>111</v>
      </c>
      <c r="H32" s="119" t="s">
        <v>107</v>
      </c>
      <c r="I32" s="81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120">
        <v>60993</v>
      </c>
      <c r="K32" s="120">
        <v>60993</v>
      </c>
      <c r="L32" s="120">
        <v>97</v>
      </c>
      <c r="M32" s="82">
        <f t="shared" si="5"/>
        <v>628.79381443298973</v>
      </c>
      <c r="N32" s="83">
        <f t="shared" si="6"/>
        <v>97</v>
      </c>
      <c r="O32" s="84">
        <f t="shared" si="1"/>
        <v>0</v>
      </c>
      <c r="P32" s="120">
        <v>1764.27</v>
      </c>
      <c r="Q32" s="120">
        <v>2427.91</v>
      </c>
      <c r="R32" s="85">
        <f t="shared" si="2"/>
        <v>4192.18</v>
      </c>
      <c r="S32" s="86">
        <f t="shared" si="7"/>
        <v>1.0616925265829606</v>
      </c>
      <c r="T32" s="119" t="s">
        <v>160</v>
      </c>
      <c r="U32" s="119" t="s">
        <v>153</v>
      </c>
      <c r="V32" s="119" t="s">
        <v>158</v>
      </c>
      <c r="W32" s="117">
        <f t="shared" si="3"/>
        <v>30</v>
      </c>
      <c r="AA32" s="119" t="s">
        <v>103</v>
      </c>
      <c r="AB32" s="120">
        <v>0</v>
      </c>
    </row>
    <row r="33" spans="1:28" ht="14.4">
      <c r="A33" s="15">
        <f t="shared" si="4"/>
        <v>20</v>
      </c>
      <c r="B33" s="119" t="s">
        <v>199</v>
      </c>
      <c r="C33" s="121">
        <v>2017</v>
      </c>
      <c r="D33" s="119" t="s">
        <v>38</v>
      </c>
      <c r="E33" s="119" t="s">
        <v>278</v>
      </c>
      <c r="F33" s="121">
        <v>22</v>
      </c>
      <c r="G33" s="119" t="s">
        <v>109</v>
      </c>
      <c r="H33" s="119" t="s">
        <v>107</v>
      </c>
      <c r="I33" s="81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120">
        <v>21999</v>
      </c>
      <c r="K33" s="120">
        <v>21999</v>
      </c>
      <c r="L33" s="120">
        <v>100</v>
      </c>
      <c r="M33" s="82">
        <f t="shared" si="5"/>
        <v>219.99</v>
      </c>
      <c r="N33" s="83">
        <f t="shared" si="6"/>
        <v>100</v>
      </c>
      <c r="O33" s="84">
        <f t="shared" si="1"/>
        <v>0</v>
      </c>
      <c r="P33" s="120">
        <v>3901.63</v>
      </c>
      <c r="Q33" s="120">
        <v>1125.96</v>
      </c>
      <c r="R33" s="85">
        <f t="shared" si="2"/>
        <v>5027.59</v>
      </c>
      <c r="S33" s="86">
        <f t="shared" si="7"/>
        <v>4.5459453249535464</v>
      </c>
      <c r="T33" s="119" t="s">
        <v>175</v>
      </c>
      <c r="U33" s="119" t="s">
        <v>153</v>
      </c>
      <c r="V33" s="119" t="s">
        <v>159</v>
      </c>
      <c r="W33" s="117">
        <f t="shared" si="3"/>
        <v>30</v>
      </c>
      <c r="AA33" s="119" t="s">
        <v>107</v>
      </c>
      <c r="AB33" s="120">
        <v>0</v>
      </c>
    </row>
    <row r="34" spans="1:28" ht="14.4">
      <c r="A34" s="15">
        <f t="shared" si="4"/>
        <v>21</v>
      </c>
      <c r="B34" s="119" t="s">
        <v>200</v>
      </c>
      <c r="C34" s="121">
        <v>2019</v>
      </c>
      <c r="D34" s="119" t="s">
        <v>38</v>
      </c>
      <c r="E34" s="119" t="s">
        <v>279</v>
      </c>
      <c r="F34" s="121">
        <v>22</v>
      </c>
      <c r="G34" s="119" t="s">
        <v>111</v>
      </c>
      <c r="H34" s="119" t="s">
        <v>107</v>
      </c>
      <c r="I34" s="81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120">
        <v>31493</v>
      </c>
      <c r="K34" s="120">
        <v>31493</v>
      </c>
      <c r="L34" s="120">
        <v>100</v>
      </c>
      <c r="M34" s="82">
        <f t="shared" si="5"/>
        <v>314.93</v>
      </c>
      <c r="N34" s="83">
        <f t="shared" si="6"/>
        <v>100</v>
      </c>
      <c r="O34" s="84">
        <f t="shared" si="1"/>
        <v>0</v>
      </c>
      <c r="P34" s="120">
        <v>-2924.21</v>
      </c>
      <c r="Q34" s="120">
        <v>0</v>
      </c>
      <c r="R34" s="85">
        <f t="shared" si="2"/>
        <v>-2924.21</v>
      </c>
      <c r="S34" s="86">
        <f t="shared" si="7"/>
        <v>-1.3903134243278028</v>
      </c>
      <c r="T34" s="119" t="s">
        <v>160</v>
      </c>
      <c r="U34" s="119" t="s">
        <v>152</v>
      </c>
      <c r="V34" s="119" t="s">
        <v>158</v>
      </c>
      <c r="W34" s="117">
        <f t="shared" si="3"/>
        <v>30</v>
      </c>
      <c r="AA34" s="119" t="s">
        <v>103</v>
      </c>
      <c r="AB34" s="120">
        <v>0</v>
      </c>
    </row>
    <row r="35" spans="1:28" ht="14.4">
      <c r="A35" s="15">
        <f t="shared" si="4"/>
        <v>22</v>
      </c>
      <c r="B35" s="119" t="s">
        <v>201</v>
      </c>
      <c r="C35" s="121">
        <v>2015</v>
      </c>
      <c r="D35" s="119" t="s">
        <v>32</v>
      </c>
      <c r="E35" s="119" t="s">
        <v>272</v>
      </c>
      <c r="F35" s="121">
        <v>41</v>
      </c>
      <c r="G35" s="119" t="s">
        <v>109</v>
      </c>
      <c r="H35" s="119" t="s">
        <v>103</v>
      </c>
      <c r="I35" s="81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120">
        <v>16999</v>
      </c>
      <c r="K35" s="120">
        <v>16979.740000000002</v>
      </c>
      <c r="L35" s="120">
        <v>93</v>
      </c>
      <c r="M35" s="82">
        <f t="shared" si="5"/>
        <v>182.78494623655914</v>
      </c>
      <c r="N35" s="83">
        <f t="shared" si="6"/>
        <v>92.894630272368971</v>
      </c>
      <c r="O35" s="84">
        <f t="shared" si="1"/>
        <v>19.259999999998399</v>
      </c>
      <c r="P35" s="120">
        <v>544.44000000000005</v>
      </c>
      <c r="Q35" s="120">
        <v>2678.24</v>
      </c>
      <c r="R35" s="85">
        <f t="shared" si="2"/>
        <v>3222.68</v>
      </c>
      <c r="S35" s="86">
        <f t="shared" si="7"/>
        <v>1.7217028249575237</v>
      </c>
      <c r="T35" s="119" t="s">
        <v>165</v>
      </c>
      <c r="U35" s="119" t="s">
        <v>153</v>
      </c>
      <c r="V35" s="119" t="s">
        <v>159</v>
      </c>
      <c r="W35" s="117">
        <f t="shared" si="3"/>
        <v>45</v>
      </c>
      <c r="AA35" s="119" t="s">
        <v>103</v>
      </c>
      <c r="AB35" s="120">
        <v>0</v>
      </c>
    </row>
    <row r="36" spans="1:28" ht="14.4">
      <c r="A36" s="15">
        <f t="shared" si="4"/>
        <v>23</v>
      </c>
      <c r="B36" s="119" t="s">
        <v>202</v>
      </c>
      <c r="C36" s="121">
        <v>2018</v>
      </c>
      <c r="D36" s="119" t="s">
        <v>7</v>
      </c>
      <c r="E36" s="119" t="s">
        <v>280</v>
      </c>
      <c r="F36" s="121">
        <v>33</v>
      </c>
      <c r="G36" s="119" t="s">
        <v>102</v>
      </c>
      <c r="H36" s="119" t="s">
        <v>103</v>
      </c>
      <c r="I36" s="81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120">
        <v>25499</v>
      </c>
      <c r="K36" s="120">
        <v>25285.62</v>
      </c>
      <c r="L36" s="120">
        <v>96</v>
      </c>
      <c r="M36" s="82">
        <f t="shared" si="5"/>
        <v>265.61458333333331</v>
      </c>
      <c r="N36" s="83">
        <f t="shared" si="6"/>
        <v>95.196655555119818</v>
      </c>
      <c r="O36" s="84">
        <f t="shared" si="1"/>
        <v>213.38000000000102</v>
      </c>
      <c r="P36" s="120">
        <v>423.09</v>
      </c>
      <c r="Q36" s="120">
        <v>0</v>
      </c>
      <c r="R36" s="85">
        <f t="shared" si="2"/>
        <v>423.09</v>
      </c>
      <c r="S36" s="86">
        <f t="shared" si="7"/>
        <v>0.18564189858100813</v>
      </c>
      <c r="T36" s="119" t="s">
        <v>169</v>
      </c>
      <c r="U36" s="119" t="s">
        <v>153</v>
      </c>
      <c r="V36" s="119" t="s">
        <v>159</v>
      </c>
      <c r="W36" s="117">
        <f t="shared" si="3"/>
        <v>45</v>
      </c>
      <c r="AA36" s="119" t="s">
        <v>107</v>
      </c>
      <c r="AB36" s="120">
        <v>0</v>
      </c>
    </row>
    <row r="37" spans="1:28" ht="14.4">
      <c r="A37" s="15">
        <f t="shared" si="4"/>
        <v>24</v>
      </c>
      <c r="B37" s="119" t="s">
        <v>203</v>
      </c>
      <c r="C37" s="121">
        <v>2021</v>
      </c>
      <c r="D37" s="119" t="s">
        <v>8</v>
      </c>
      <c r="E37" s="119" t="s">
        <v>281</v>
      </c>
      <c r="F37" s="121">
        <v>47</v>
      </c>
      <c r="G37" s="119" t="s">
        <v>108</v>
      </c>
      <c r="H37" s="119" t="s">
        <v>103</v>
      </c>
      <c r="I37" s="81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120">
        <v>45999</v>
      </c>
      <c r="K37" s="120">
        <v>45806.15</v>
      </c>
      <c r="L37" s="120">
        <v>86</v>
      </c>
      <c r="M37" s="82">
        <f t="shared" si="5"/>
        <v>534.87209302325584</v>
      </c>
      <c r="N37" s="83">
        <f t="shared" si="6"/>
        <v>85.63944650970673</v>
      </c>
      <c r="O37" s="84">
        <f t="shared" si="1"/>
        <v>192.84999999999854</v>
      </c>
      <c r="P37" s="120">
        <v>-3610.35</v>
      </c>
      <c r="Q37" s="120">
        <v>0</v>
      </c>
      <c r="R37" s="85">
        <f t="shared" si="2"/>
        <v>-3610.35</v>
      </c>
      <c r="S37" s="86">
        <f t="shared" si="7"/>
        <v>-0.55960548968160562</v>
      </c>
      <c r="T37" s="119" t="s">
        <v>169</v>
      </c>
      <c r="U37" s="119" t="s">
        <v>153</v>
      </c>
      <c r="V37" s="119" t="s">
        <v>159</v>
      </c>
      <c r="W37" s="117">
        <f t="shared" si="3"/>
        <v>60</v>
      </c>
      <c r="AA37" s="119" t="s">
        <v>107</v>
      </c>
      <c r="AB37" s="120">
        <v>1500</v>
      </c>
    </row>
    <row r="38" spans="1:28" ht="14.4">
      <c r="A38" s="15">
        <f t="shared" si="4"/>
        <v>25</v>
      </c>
      <c r="B38" s="119" t="s">
        <v>204</v>
      </c>
      <c r="C38" s="121">
        <v>2020</v>
      </c>
      <c r="D38" s="119" t="s">
        <v>38</v>
      </c>
      <c r="E38" s="119" t="s">
        <v>273</v>
      </c>
      <c r="F38" s="121">
        <v>19</v>
      </c>
      <c r="G38" s="119" t="s">
        <v>108</v>
      </c>
      <c r="H38" s="119" t="s">
        <v>103</v>
      </c>
      <c r="I38" s="81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120">
        <v>30994</v>
      </c>
      <c r="K38" s="120">
        <v>29994</v>
      </c>
      <c r="L38" s="120">
        <v>100</v>
      </c>
      <c r="M38" s="82">
        <f t="shared" si="5"/>
        <v>309.94</v>
      </c>
      <c r="N38" s="83">
        <f t="shared" si="6"/>
        <v>96.773569077886037</v>
      </c>
      <c r="O38" s="84">
        <f t="shared" si="1"/>
        <v>1000</v>
      </c>
      <c r="P38" s="120">
        <v>-735.44</v>
      </c>
      <c r="Q38" s="120">
        <v>0</v>
      </c>
      <c r="R38" s="85">
        <f t="shared" si="2"/>
        <v>-735.44</v>
      </c>
      <c r="S38" s="86">
        <f t="shared" si="7"/>
        <v>-0.45346262839735929</v>
      </c>
      <c r="T38" s="119" t="s">
        <v>167</v>
      </c>
      <c r="U38" s="119" t="s">
        <v>153</v>
      </c>
      <c r="V38" s="119" t="s">
        <v>158</v>
      </c>
      <c r="W38" s="117">
        <f t="shared" si="3"/>
        <v>30</v>
      </c>
      <c r="AA38" s="119" t="s">
        <v>103</v>
      </c>
      <c r="AB38" s="120">
        <v>0</v>
      </c>
    </row>
    <row r="39" spans="1:28" ht="14.4">
      <c r="A39" s="15">
        <f t="shared" si="4"/>
        <v>26</v>
      </c>
      <c r="B39" s="119" t="s">
        <v>205</v>
      </c>
      <c r="C39" s="121">
        <v>2013</v>
      </c>
      <c r="D39" s="119" t="s">
        <v>12</v>
      </c>
      <c r="E39" s="119" t="s">
        <v>282</v>
      </c>
      <c r="F39" s="121">
        <v>30</v>
      </c>
      <c r="G39" s="119" t="s">
        <v>108</v>
      </c>
      <c r="H39" s="119" t="s">
        <v>103</v>
      </c>
      <c r="I39" s="81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120">
        <v>18499</v>
      </c>
      <c r="K39" s="120">
        <v>18469</v>
      </c>
      <c r="L39" s="120">
        <v>92</v>
      </c>
      <c r="M39" s="82">
        <f t="shared" si="5"/>
        <v>201.07608695652175</v>
      </c>
      <c r="N39" s="83">
        <f t="shared" si="6"/>
        <v>91.850802746094374</v>
      </c>
      <c r="O39" s="84">
        <f t="shared" si="1"/>
        <v>30</v>
      </c>
      <c r="P39" s="120">
        <v>458.71</v>
      </c>
      <c r="Q39" s="120">
        <v>0</v>
      </c>
      <c r="R39" s="85">
        <f t="shared" si="2"/>
        <v>458.71</v>
      </c>
      <c r="S39" s="86">
        <f t="shared" si="7"/>
        <v>0.30563194707025809</v>
      </c>
      <c r="T39" s="119" t="s">
        <v>174</v>
      </c>
      <c r="U39" s="119" t="s">
        <v>154</v>
      </c>
      <c r="V39" s="119" t="s">
        <v>159</v>
      </c>
      <c r="W39" s="117">
        <f t="shared" si="3"/>
        <v>30</v>
      </c>
      <c r="AA39" s="119" t="s">
        <v>103</v>
      </c>
      <c r="AB39" s="120">
        <v>0</v>
      </c>
    </row>
    <row r="40" spans="1:28" ht="14.4">
      <c r="A40" s="15">
        <f t="shared" si="4"/>
        <v>27</v>
      </c>
      <c r="B40" s="119" t="s">
        <v>206</v>
      </c>
      <c r="C40" s="121">
        <v>2020</v>
      </c>
      <c r="D40" s="119" t="s">
        <v>16</v>
      </c>
      <c r="E40" s="119" t="s">
        <v>283</v>
      </c>
      <c r="F40" s="121">
        <v>23</v>
      </c>
      <c r="G40" s="119" t="s">
        <v>109</v>
      </c>
      <c r="H40" s="119" t="s">
        <v>103</v>
      </c>
      <c r="I40" s="81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120">
        <v>37999</v>
      </c>
      <c r="K40" s="120">
        <v>36910.54</v>
      </c>
      <c r="L40" s="120">
        <v>90</v>
      </c>
      <c r="M40" s="82">
        <f t="shared" si="5"/>
        <v>422.21111111111111</v>
      </c>
      <c r="N40" s="83">
        <f t="shared" si="6"/>
        <v>87.42200057896261</v>
      </c>
      <c r="O40" s="84">
        <f t="shared" si="1"/>
        <v>1088.4599999999991</v>
      </c>
      <c r="P40" s="120">
        <v>3509.46</v>
      </c>
      <c r="Q40" s="120">
        <v>0</v>
      </c>
      <c r="R40" s="85">
        <f t="shared" si="2"/>
        <v>3509.46</v>
      </c>
      <c r="S40" s="86">
        <f t="shared" si="7"/>
        <v>1.6445779076865048</v>
      </c>
      <c r="T40" s="119" t="s">
        <v>175</v>
      </c>
      <c r="U40" s="119" t="s">
        <v>154</v>
      </c>
      <c r="V40" s="119" t="s">
        <v>159</v>
      </c>
      <c r="W40" s="117">
        <f t="shared" si="3"/>
        <v>30</v>
      </c>
      <c r="AA40" s="119" t="s">
        <v>103</v>
      </c>
      <c r="AB40" s="120">
        <v>0</v>
      </c>
    </row>
    <row r="41" spans="1:28" ht="14.4">
      <c r="A41" s="15">
        <f t="shared" si="4"/>
        <v>28</v>
      </c>
      <c r="B41" s="119" t="s">
        <v>207</v>
      </c>
      <c r="C41" s="121">
        <v>2015</v>
      </c>
      <c r="D41" s="119" t="s">
        <v>54</v>
      </c>
      <c r="E41" s="119" t="s">
        <v>284</v>
      </c>
      <c r="F41" s="121">
        <v>22</v>
      </c>
      <c r="G41" s="119" t="s">
        <v>108</v>
      </c>
      <c r="H41" s="119" t="s">
        <v>103</v>
      </c>
      <c r="I41" s="81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No</v>
      </c>
      <c r="J41" s="120">
        <v>18889</v>
      </c>
      <c r="K41" s="120">
        <v>18909</v>
      </c>
      <c r="L41" s="120">
        <v>94</v>
      </c>
      <c r="M41" s="82">
        <f t="shared" si="5"/>
        <v>200.94680851063831</v>
      </c>
      <c r="N41" s="83">
        <f t="shared" si="6"/>
        <v>94.099528826301011</v>
      </c>
      <c r="O41" s="84">
        <f t="shared" si="1"/>
        <v>-20</v>
      </c>
      <c r="P41" s="120">
        <v>277.94</v>
      </c>
      <c r="Q41" s="120">
        <v>0</v>
      </c>
      <c r="R41" s="85">
        <f t="shared" si="2"/>
        <v>277.94</v>
      </c>
      <c r="S41" s="86">
        <f t="shared" si="7"/>
        <v>0.24411434942022034</v>
      </c>
      <c r="T41" s="119" t="s">
        <v>175</v>
      </c>
      <c r="U41" s="119" t="s">
        <v>154</v>
      </c>
      <c r="V41" s="119" t="s">
        <v>159</v>
      </c>
      <c r="W41" s="117">
        <f t="shared" si="3"/>
        <v>30</v>
      </c>
      <c r="AA41" s="119" t="s">
        <v>103</v>
      </c>
      <c r="AB41" s="120">
        <v>0</v>
      </c>
    </row>
    <row r="42" spans="1:28" ht="14.4">
      <c r="A42" s="15">
        <f t="shared" si="4"/>
        <v>29</v>
      </c>
      <c r="B42" s="119" t="s">
        <v>208</v>
      </c>
      <c r="C42" s="121">
        <v>2019</v>
      </c>
      <c r="D42" s="119" t="s">
        <v>38</v>
      </c>
      <c r="E42" s="119" t="s">
        <v>285</v>
      </c>
      <c r="F42" s="121">
        <v>2</v>
      </c>
      <c r="G42" s="119" t="s">
        <v>108</v>
      </c>
      <c r="H42" s="119" t="s">
        <v>103</v>
      </c>
      <c r="I42" s="81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120">
        <v>24145.4</v>
      </c>
      <c r="K42" s="120">
        <v>24145.4</v>
      </c>
      <c r="L42" s="120">
        <v>104</v>
      </c>
      <c r="M42" s="82">
        <f t="shared" si="5"/>
        <v>232.1673076923077</v>
      </c>
      <c r="N42" s="83">
        <f t="shared" si="6"/>
        <v>104</v>
      </c>
      <c r="O42" s="84">
        <f t="shared" si="1"/>
        <v>0</v>
      </c>
      <c r="P42" s="120">
        <v>-3448.91</v>
      </c>
      <c r="Q42" s="120">
        <v>2685.51</v>
      </c>
      <c r="R42" s="85">
        <f t="shared" si="2"/>
        <v>-763.39999999999964</v>
      </c>
      <c r="S42" s="86">
        <f t="shared" si="7"/>
        <v>-4.9797222688300575</v>
      </c>
      <c r="T42" s="119" t="s">
        <v>161</v>
      </c>
      <c r="U42" s="119" t="s">
        <v>152</v>
      </c>
      <c r="V42" s="119" t="s">
        <v>157</v>
      </c>
      <c r="W42" s="117">
        <f t="shared" si="3"/>
        <v>30</v>
      </c>
      <c r="AA42" s="119" t="s">
        <v>103</v>
      </c>
      <c r="AB42" s="120">
        <v>0</v>
      </c>
    </row>
    <row r="43" spans="1:28" ht="14.4">
      <c r="A43" s="15">
        <f t="shared" si="4"/>
        <v>30</v>
      </c>
      <c r="B43" s="119" t="s">
        <v>209</v>
      </c>
      <c r="C43" s="121">
        <v>2015</v>
      </c>
      <c r="D43" s="119" t="s">
        <v>28</v>
      </c>
      <c r="E43" s="119" t="s">
        <v>286</v>
      </c>
      <c r="F43" s="121">
        <v>23</v>
      </c>
      <c r="G43" s="119" t="s">
        <v>108</v>
      </c>
      <c r="H43" s="119" t="s">
        <v>103</v>
      </c>
      <c r="I43" s="81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120">
        <v>29499</v>
      </c>
      <c r="K43" s="120">
        <v>28882.85</v>
      </c>
      <c r="L43" s="120">
        <v>94</v>
      </c>
      <c r="M43" s="82">
        <f t="shared" si="5"/>
        <v>313.81914893617022</v>
      </c>
      <c r="N43" s="83">
        <f t="shared" si="6"/>
        <v>92.036608020610856</v>
      </c>
      <c r="O43" s="84">
        <f t="shared" si="1"/>
        <v>616.15000000000146</v>
      </c>
      <c r="P43" s="120">
        <v>-835.06</v>
      </c>
      <c r="Q43" s="120">
        <v>0</v>
      </c>
      <c r="R43" s="85">
        <f t="shared" si="2"/>
        <v>-835.06</v>
      </c>
      <c r="S43" s="86">
        <f t="shared" si="7"/>
        <v>-0.43981909723214335</v>
      </c>
      <c r="T43" s="119" t="s">
        <v>177</v>
      </c>
      <c r="U43" s="119" t="s">
        <v>154</v>
      </c>
      <c r="V43" s="119" t="s">
        <v>159</v>
      </c>
      <c r="W43" s="117">
        <f t="shared" si="3"/>
        <v>30</v>
      </c>
      <c r="AA43" s="119" t="s">
        <v>103</v>
      </c>
      <c r="AB43" s="120">
        <v>0</v>
      </c>
    </row>
    <row r="44" spans="1:28" ht="14.4">
      <c r="A44" s="15">
        <f t="shared" si="4"/>
        <v>31</v>
      </c>
      <c r="B44" s="119" t="s">
        <v>210</v>
      </c>
      <c r="C44" s="121">
        <v>2018</v>
      </c>
      <c r="D44" s="119" t="s">
        <v>38</v>
      </c>
      <c r="E44" s="119" t="s">
        <v>287</v>
      </c>
      <c r="F44" s="121">
        <v>34</v>
      </c>
      <c r="G44" s="119" t="s">
        <v>102</v>
      </c>
      <c r="H44" s="119" t="s">
        <v>103</v>
      </c>
      <c r="I44" s="81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120">
        <v>219992</v>
      </c>
      <c r="K44" s="120">
        <v>205000</v>
      </c>
      <c r="L44" s="120">
        <v>89</v>
      </c>
      <c r="M44" s="82">
        <f t="shared" si="5"/>
        <v>2471.8202247191011</v>
      </c>
      <c r="N44" s="83">
        <f t="shared" si="6"/>
        <v>82.934833993963423</v>
      </c>
      <c r="O44" s="84">
        <f t="shared" si="1"/>
        <v>14992</v>
      </c>
      <c r="P44" s="120">
        <v>36089.43</v>
      </c>
      <c r="Q44" s="120">
        <v>0</v>
      </c>
      <c r="R44" s="85">
        <f t="shared" si="2"/>
        <v>36089.43</v>
      </c>
      <c r="S44" s="86">
        <f t="shared" si="7"/>
        <v>2.2622822033611527</v>
      </c>
      <c r="T44" s="119" t="s">
        <v>173</v>
      </c>
      <c r="U44" s="119" t="s">
        <v>153</v>
      </c>
      <c r="V44" s="119" t="s">
        <v>158</v>
      </c>
      <c r="W44" s="117">
        <f t="shared" si="3"/>
        <v>45</v>
      </c>
      <c r="AA44" s="119" t="s">
        <v>107</v>
      </c>
      <c r="AB44" s="120">
        <v>6000</v>
      </c>
    </row>
    <row r="45" spans="1:28" ht="14.4">
      <c r="A45" s="15">
        <f t="shared" si="4"/>
        <v>32</v>
      </c>
      <c r="B45" s="119" t="s">
        <v>211</v>
      </c>
      <c r="C45" s="121">
        <v>2020</v>
      </c>
      <c r="D45" s="119" t="s">
        <v>38</v>
      </c>
      <c r="E45" s="119" t="s">
        <v>288</v>
      </c>
      <c r="F45" s="121">
        <v>1</v>
      </c>
      <c r="G45" s="119" t="s">
        <v>108</v>
      </c>
      <c r="H45" s="119" t="s">
        <v>103</v>
      </c>
      <c r="I45" s="81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120">
        <v>33539</v>
      </c>
      <c r="K45" s="120">
        <v>33539</v>
      </c>
      <c r="L45" s="120">
        <v>101</v>
      </c>
      <c r="M45" s="82">
        <f t="shared" si="5"/>
        <v>332.06930693069307</v>
      </c>
      <c r="N45" s="83">
        <f t="shared" si="6"/>
        <v>101</v>
      </c>
      <c r="O45" s="84">
        <f t="shared" si="1"/>
        <v>0</v>
      </c>
      <c r="P45" s="120">
        <v>-2081.5</v>
      </c>
      <c r="Q45" s="120">
        <v>1000</v>
      </c>
      <c r="R45" s="85">
        <f t="shared" si="2"/>
        <v>-1081.5</v>
      </c>
      <c r="S45" s="86">
        <f t="shared" si="7"/>
        <v>-10.93022276498084</v>
      </c>
      <c r="T45" s="119" t="s">
        <v>179</v>
      </c>
      <c r="U45" s="119" t="s">
        <v>152</v>
      </c>
      <c r="V45" s="119" t="s">
        <v>158</v>
      </c>
      <c r="W45" s="117">
        <f t="shared" ref="W45:W76" si="8">IF(AND(F45&gt;0,F45&lt;=30),30,IF(AND(F45&gt;=31,F45&lt;=45),45,IF(AND(F45&gt;=46,F45&lt;=60),60,IF(AND(F45&gt;=61,F45&lt;=90),90,IF(F45&gt;=91,91,0)))))</f>
        <v>30</v>
      </c>
      <c r="AA45" s="119" t="s">
        <v>103</v>
      </c>
      <c r="AB45" s="120">
        <v>0</v>
      </c>
    </row>
    <row r="46" spans="1:28" ht="14.4">
      <c r="A46" s="15">
        <f t="shared" si="4"/>
        <v>33</v>
      </c>
      <c r="B46" s="119" t="s">
        <v>212</v>
      </c>
      <c r="C46" s="121">
        <v>2017</v>
      </c>
      <c r="D46" s="119" t="s">
        <v>38</v>
      </c>
      <c r="E46" s="119" t="s">
        <v>289</v>
      </c>
      <c r="F46" s="121">
        <v>4</v>
      </c>
      <c r="G46" s="119" t="s">
        <v>102</v>
      </c>
      <c r="H46" s="119" t="s">
        <v>107</v>
      </c>
      <c r="I46" s="81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Yes</v>
      </c>
      <c r="J46" s="120">
        <v>29999</v>
      </c>
      <c r="K46" s="120">
        <v>28999</v>
      </c>
      <c r="L46" s="120">
        <v>100</v>
      </c>
      <c r="M46" s="82">
        <f t="shared" si="5"/>
        <v>299.99</v>
      </c>
      <c r="N46" s="83">
        <f t="shared" si="6"/>
        <v>96.666555551851729</v>
      </c>
      <c r="O46" s="84">
        <f t="shared" si="1"/>
        <v>1000</v>
      </c>
      <c r="P46" s="120">
        <v>933</v>
      </c>
      <c r="Q46" s="120">
        <v>597.57000000000005</v>
      </c>
      <c r="R46" s="85">
        <f t="shared" si="2"/>
        <v>1530.5700000000002</v>
      </c>
      <c r="S46" s="86">
        <f t="shared" si="7"/>
        <v>4.9081201453716243</v>
      </c>
      <c r="T46" s="119" t="s">
        <v>165</v>
      </c>
      <c r="U46" s="119" t="s">
        <v>153</v>
      </c>
      <c r="V46" s="119" t="s">
        <v>158</v>
      </c>
      <c r="W46" s="117">
        <f t="shared" si="8"/>
        <v>30</v>
      </c>
      <c r="AA46" s="119" t="s">
        <v>103</v>
      </c>
      <c r="AB46" s="120">
        <v>0</v>
      </c>
    </row>
    <row r="47" spans="1:28" ht="14.4">
      <c r="A47" s="15">
        <f t="shared" si="4"/>
        <v>34</v>
      </c>
      <c r="B47" s="119" t="s">
        <v>213</v>
      </c>
      <c r="C47" s="121">
        <v>2020</v>
      </c>
      <c r="D47" s="119" t="s">
        <v>38</v>
      </c>
      <c r="E47" s="119" t="s">
        <v>290</v>
      </c>
      <c r="F47" s="121">
        <v>7</v>
      </c>
      <c r="G47" s="119" t="s">
        <v>117</v>
      </c>
      <c r="H47" s="119" t="s">
        <v>107</v>
      </c>
      <c r="I47" s="81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120">
        <v>46994</v>
      </c>
      <c r="K47" s="120">
        <v>46000</v>
      </c>
      <c r="L47" s="120">
        <v>100</v>
      </c>
      <c r="M47" s="82">
        <f t="shared" si="5"/>
        <v>469.94</v>
      </c>
      <c r="N47" s="83">
        <f t="shared" si="6"/>
        <v>97.884836362088777</v>
      </c>
      <c r="O47" s="84">
        <f t="shared" si="1"/>
        <v>994</v>
      </c>
      <c r="P47" s="120">
        <v>1336.3</v>
      </c>
      <c r="Q47" s="120">
        <v>2119.6</v>
      </c>
      <c r="R47" s="85">
        <f t="shared" si="2"/>
        <v>3455.8999999999996</v>
      </c>
      <c r="S47" s="86">
        <f t="shared" si="7"/>
        <v>3.9793389262421162</v>
      </c>
      <c r="T47" s="119" t="s">
        <v>179</v>
      </c>
      <c r="U47" s="119" t="s">
        <v>153</v>
      </c>
      <c r="V47" s="119" t="s">
        <v>158</v>
      </c>
      <c r="W47" s="117">
        <f t="shared" si="8"/>
        <v>30</v>
      </c>
      <c r="AA47" s="119" t="s">
        <v>103</v>
      </c>
      <c r="AB47" s="120">
        <v>0</v>
      </c>
    </row>
    <row r="48" spans="1:28" ht="14.4">
      <c r="A48" s="15">
        <f t="shared" si="4"/>
        <v>35</v>
      </c>
      <c r="B48" s="119" t="s">
        <v>214</v>
      </c>
      <c r="C48" s="121">
        <v>2021</v>
      </c>
      <c r="D48" s="119" t="s">
        <v>38</v>
      </c>
      <c r="E48" s="119" t="s">
        <v>291</v>
      </c>
      <c r="F48" s="121">
        <v>35</v>
      </c>
      <c r="G48" s="119" t="s">
        <v>102</v>
      </c>
      <c r="H48" s="119" t="s">
        <v>107</v>
      </c>
      <c r="I48" s="81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120">
        <v>169992</v>
      </c>
      <c r="K48" s="120">
        <v>161000</v>
      </c>
      <c r="L48" s="120">
        <v>98</v>
      </c>
      <c r="M48" s="82">
        <f t="shared" si="5"/>
        <v>1734.6122448979593</v>
      </c>
      <c r="N48" s="83">
        <f t="shared" si="6"/>
        <v>92.816132523883468</v>
      </c>
      <c r="O48" s="84">
        <f t="shared" si="1"/>
        <v>8992</v>
      </c>
      <c r="P48" s="120">
        <v>3823.33</v>
      </c>
      <c r="Q48" s="120">
        <v>12190.55</v>
      </c>
      <c r="R48" s="85">
        <f t="shared" si="2"/>
        <v>16013.88</v>
      </c>
      <c r="S48" s="86">
        <f t="shared" si="7"/>
        <v>1.047955744867952</v>
      </c>
      <c r="T48" s="119" t="s">
        <v>173</v>
      </c>
      <c r="U48" s="119" t="s">
        <v>153</v>
      </c>
      <c r="V48" s="119" t="s">
        <v>156</v>
      </c>
      <c r="W48" s="117">
        <f t="shared" si="8"/>
        <v>45</v>
      </c>
      <c r="AA48" s="119" t="s">
        <v>103</v>
      </c>
      <c r="AB48" s="120">
        <v>0</v>
      </c>
    </row>
    <row r="49" spans="1:28" ht="14.4">
      <c r="A49" s="15">
        <f t="shared" si="4"/>
        <v>36</v>
      </c>
      <c r="B49" s="119" t="s">
        <v>215</v>
      </c>
      <c r="C49" s="121">
        <v>2017</v>
      </c>
      <c r="D49" s="119" t="s">
        <v>32</v>
      </c>
      <c r="E49" s="119" t="s">
        <v>292</v>
      </c>
      <c r="F49" s="121">
        <v>64</v>
      </c>
      <c r="G49" s="119" t="s">
        <v>102</v>
      </c>
      <c r="H49" s="119" t="s">
        <v>103</v>
      </c>
      <c r="I49" s="81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120">
        <v>30999</v>
      </c>
      <c r="K49" s="120">
        <v>29999</v>
      </c>
      <c r="L49" s="120">
        <v>87</v>
      </c>
      <c r="M49" s="82">
        <f t="shared" si="5"/>
        <v>356.31034482758622</v>
      </c>
      <c r="N49" s="83">
        <f t="shared" si="6"/>
        <v>84.193457853479146</v>
      </c>
      <c r="O49" s="84">
        <f t="shared" si="1"/>
        <v>1000</v>
      </c>
      <c r="P49" s="120">
        <v>-4957.8</v>
      </c>
      <c r="Q49" s="120">
        <v>77.290000000000006</v>
      </c>
      <c r="R49" s="85">
        <f t="shared" si="2"/>
        <v>-4880.51</v>
      </c>
      <c r="S49" s="86">
        <f t="shared" si="7"/>
        <v>-0.78533700882231783</v>
      </c>
      <c r="T49" s="119" t="s">
        <v>175</v>
      </c>
      <c r="U49" s="119" t="s">
        <v>154</v>
      </c>
      <c r="V49" s="119" t="s">
        <v>159</v>
      </c>
      <c r="W49" s="117">
        <f t="shared" si="8"/>
        <v>90</v>
      </c>
      <c r="AA49" s="119" t="s">
        <v>107</v>
      </c>
      <c r="AB49" s="120">
        <v>1000</v>
      </c>
    </row>
    <row r="50" spans="1:28" ht="14.4">
      <c r="A50" s="15">
        <f t="shared" si="4"/>
        <v>37</v>
      </c>
      <c r="B50" s="119" t="s">
        <v>216</v>
      </c>
      <c r="C50" s="121">
        <v>2019</v>
      </c>
      <c r="D50" s="119" t="s">
        <v>38</v>
      </c>
      <c r="E50" s="119" t="s">
        <v>293</v>
      </c>
      <c r="F50" s="121">
        <v>10</v>
      </c>
      <c r="G50" s="119" t="s">
        <v>117</v>
      </c>
      <c r="H50" s="119" t="s">
        <v>107</v>
      </c>
      <c r="I50" s="81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120">
        <v>32999</v>
      </c>
      <c r="K50" s="120">
        <v>32296.93</v>
      </c>
      <c r="L50" s="120">
        <v>100</v>
      </c>
      <c r="M50" s="82">
        <f t="shared" si="5"/>
        <v>329.99</v>
      </c>
      <c r="N50" s="83">
        <f t="shared" si="6"/>
        <v>97.872450680323638</v>
      </c>
      <c r="O50" s="84">
        <f t="shared" si="1"/>
        <v>702.06999999999971</v>
      </c>
      <c r="P50" s="120">
        <v>-3082.46</v>
      </c>
      <c r="Q50" s="120">
        <v>0</v>
      </c>
      <c r="R50" s="85">
        <f t="shared" si="2"/>
        <v>-3082.46</v>
      </c>
      <c r="S50" s="86">
        <f t="shared" si="7"/>
        <v>-3.1365311838332999</v>
      </c>
      <c r="T50" s="119" t="s">
        <v>173</v>
      </c>
      <c r="U50" s="119" t="s">
        <v>153</v>
      </c>
      <c r="V50" s="119" t="s">
        <v>158</v>
      </c>
      <c r="W50" s="117">
        <f t="shared" si="8"/>
        <v>30</v>
      </c>
      <c r="AA50" s="119" t="s">
        <v>103</v>
      </c>
      <c r="AB50" s="120">
        <v>0</v>
      </c>
    </row>
    <row r="51" spans="1:28" ht="14.4">
      <c r="A51" s="15">
        <f t="shared" si="4"/>
        <v>38</v>
      </c>
      <c r="B51" s="119" t="s">
        <v>217</v>
      </c>
      <c r="C51" s="121">
        <v>2021</v>
      </c>
      <c r="D51" s="119" t="s">
        <v>54</v>
      </c>
      <c r="E51" s="119" t="s">
        <v>294</v>
      </c>
      <c r="F51" s="121">
        <v>35</v>
      </c>
      <c r="G51" s="119" t="s">
        <v>102</v>
      </c>
      <c r="H51" s="119" t="s">
        <v>103</v>
      </c>
      <c r="I51" s="81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120">
        <v>50999</v>
      </c>
      <c r="K51" s="120">
        <v>49096.75</v>
      </c>
      <c r="L51" s="120">
        <v>94</v>
      </c>
      <c r="M51" s="82">
        <f t="shared" si="5"/>
        <v>542.54255319148933</v>
      </c>
      <c r="N51" s="83">
        <f t="shared" si="6"/>
        <v>90.493823408302134</v>
      </c>
      <c r="O51" s="84">
        <f t="shared" si="1"/>
        <v>1902.25</v>
      </c>
      <c r="P51" s="120">
        <v>-654.29</v>
      </c>
      <c r="Q51" s="120">
        <v>0</v>
      </c>
      <c r="R51" s="85">
        <f t="shared" si="2"/>
        <v>-654.29</v>
      </c>
      <c r="S51" s="86">
        <f t="shared" si="7"/>
        <v>-0.13527033806730474</v>
      </c>
      <c r="T51" s="119" t="s">
        <v>169</v>
      </c>
      <c r="U51" s="119" t="s">
        <v>154</v>
      </c>
      <c r="V51" s="119" t="s">
        <v>159</v>
      </c>
      <c r="W51" s="117">
        <f t="shared" si="8"/>
        <v>45</v>
      </c>
      <c r="AA51" s="119" t="s">
        <v>103</v>
      </c>
      <c r="AB51" s="120">
        <v>0</v>
      </c>
    </row>
    <row r="52" spans="1:28" ht="14.4">
      <c r="A52" s="15">
        <f t="shared" si="4"/>
        <v>39</v>
      </c>
      <c r="B52" s="119" t="s">
        <v>218</v>
      </c>
      <c r="C52" s="121">
        <v>2023</v>
      </c>
      <c r="D52" s="119" t="s">
        <v>12</v>
      </c>
      <c r="E52" s="119" t="s">
        <v>295</v>
      </c>
      <c r="F52" s="121">
        <v>14</v>
      </c>
      <c r="G52" s="119" t="s">
        <v>102</v>
      </c>
      <c r="H52" s="119" t="s">
        <v>103</v>
      </c>
      <c r="I52" s="81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120">
        <v>92994</v>
      </c>
      <c r="K52" s="120">
        <v>90971.05</v>
      </c>
      <c r="L52" s="120">
        <v>99</v>
      </c>
      <c r="M52" s="82">
        <f t="shared" si="5"/>
        <v>939.33333333333337</v>
      </c>
      <c r="N52" s="83">
        <f t="shared" si="6"/>
        <v>96.846398154719665</v>
      </c>
      <c r="O52" s="84">
        <f t="shared" si="1"/>
        <v>2022.9499999999971</v>
      </c>
      <c r="P52" s="120">
        <v>2939.85</v>
      </c>
      <c r="Q52" s="120">
        <v>876.43</v>
      </c>
      <c r="R52" s="85">
        <f t="shared" si="2"/>
        <v>3816.2799999999997</v>
      </c>
      <c r="S52" s="86">
        <f t="shared" si="7"/>
        <v>1.1147515231612688</v>
      </c>
      <c r="T52" s="119" t="s">
        <v>163</v>
      </c>
      <c r="U52" s="119" t="s">
        <v>153</v>
      </c>
      <c r="V52" s="119" t="s">
        <v>158</v>
      </c>
      <c r="W52" s="117">
        <f t="shared" si="8"/>
        <v>30</v>
      </c>
      <c r="AA52" s="119" t="s">
        <v>107</v>
      </c>
      <c r="AB52" s="120">
        <v>3000</v>
      </c>
    </row>
    <row r="53" spans="1:28" ht="14.4">
      <c r="A53" s="15">
        <f t="shared" si="4"/>
        <v>40</v>
      </c>
      <c r="B53" s="119" t="s">
        <v>219</v>
      </c>
      <c r="C53" s="121">
        <v>2021</v>
      </c>
      <c r="D53" s="119" t="s">
        <v>38</v>
      </c>
      <c r="E53" s="119" t="s">
        <v>288</v>
      </c>
      <c r="F53" s="121">
        <v>2</v>
      </c>
      <c r="G53" s="119" t="s">
        <v>116</v>
      </c>
      <c r="H53" s="119" t="s">
        <v>103</v>
      </c>
      <c r="I53" s="81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120">
        <v>34912.49</v>
      </c>
      <c r="K53" s="120">
        <v>34912.49</v>
      </c>
      <c r="L53" s="120">
        <v>99</v>
      </c>
      <c r="M53" s="82">
        <f t="shared" si="5"/>
        <v>352.65141414141414</v>
      </c>
      <c r="N53" s="83">
        <f t="shared" si="6"/>
        <v>99</v>
      </c>
      <c r="O53" s="84">
        <f t="shared" si="1"/>
        <v>0</v>
      </c>
      <c r="P53" s="120">
        <v>-3415.18</v>
      </c>
      <c r="Q53" s="120">
        <v>4832.6099999999997</v>
      </c>
      <c r="R53" s="85">
        <f t="shared" si="2"/>
        <v>1417.4299999999998</v>
      </c>
      <c r="S53" s="86">
        <f t="shared" si="7"/>
        <v>6.6567417221031171</v>
      </c>
      <c r="T53" s="119" t="s">
        <v>166</v>
      </c>
      <c r="U53" s="119" t="s">
        <v>153</v>
      </c>
      <c r="V53" s="119" t="s">
        <v>157</v>
      </c>
      <c r="W53" s="117">
        <f t="shared" si="8"/>
        <v>30</v>
      </c>
      <c r="AA53" s="119" t="s">
        <v>103</v>
      </c>
      <c r="AB53" s="120">
        <v>0</v>
      </c>
    </row>
    <row r="54" spans="1:28" ht="14.4">
      <c r="A54" s="15">
        <f t="shared" si="4"/>
        <v>41</v>
      </c>
      <c r="B54" s="119" t="s">
        <v>220</v>
      </c>
      <c r="C54" s="121">
        <v>2023</v>
      </c>
      <c r="D54" s="119" t="s">
        <v>38</v>
      </c>
      <c r="E54" s="119" t="s">
        <v>296</v>
      </c>
      <c r="F54" s="121">
        <v>68</v>
      </c>
      <c r="G54" s="119" t="s">
        <v>102</v>
      </c>
      <c r="H54" s="119" t="s">
        <v>103</v>
      </c>
      <c r="I54" s="81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Yes</v>
      </c>
      <c r="J54" s="120">
        <v>59990</v>
      </c>
      <c r="K54" s="120">
        <v>59999</v>
      </c>
      <c r="L54" s="120">
        <v>88</v>
      </c>
      <c r="M54" s="82">
        <f t="shared" si="5"/>
        <v>681.7045454545455</v>
      </c>
      <c r="N54" s="83">
        <f t="shared" si="6"/>
        <v>88.01320220036672</v>
      </c>
      <c r="O54" s="84">
        <f t="shared" si="1"/>
        <v>-9</v>
      </c>
      <c r="P54" s="120">
        <v>-5880.12</v>
      </c>
      <c r="Q54" s="120">
        <v>400</v>
      </c>
      <c r="R54" s="85">
        <f t="shared" si="2"/>
        <v>-5480.12</v>
      </c>
      <c r="S54" s="86">
        <f t="shared" si="7"/>
        <v>-0.44038839620201364</v>
      </c>
      <c r="T54" s="119" t="s">
        <v>168</v>
      </c>
      <c r="U54" s="119" t="s">
        <v>155</v>
      </c>
      <c r="V54" s="119" t="s">
        <v>157</v>
      </c>
      <c r="W54" s="117">
        <f t="shared" si="8"/>
        <v>90</v>
      </c>
      <c r="AA54" s="119" t="s">
        <v>103</v>
      </c>
      <c r="AB54" s="120">
        <v>0</v>
      </c>
    </row>
    <row r="55" spans="1:28" ht="14.4">
      <c r="A55" s="15">
        <f t="shared" si="4"/>
        <v>42</v>
      </c>
      <c r="B55" s="119" t="s">
        <v>221</v>
      </c>
      <c r="C55" s="121">
        <v>2020</v>
      </c>
      <c r="D55" s="119" t="s">
        <v>38</v>
      </c>
      <c r="E55" s="119" t="s">
        <v>274</v>
      </c>
      <c r="F55" s="121">
        <v>3</v>
      </c>
      <c r="G55" s="119" t="s">
        <v>117</v>
      </c>
      <c r="H55" s="119" t="s">
        <v>103</v>
      </c>
      <c r="I55" s="81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120">
        <v>26315.18</v>
      </c>
      <c r="K55" s="120">
        <v>26315.18</v>
      </c>
      <c r="L55" s="120">
        <v>100</v>
      </c>
      <c r="M55" s="82">
        <f t="shared" si="5"/>
        <v>263.15179999999998</v>
      </c>
      <c r="N55" s="83">
        <f t="shared" si="6"/>
        <v>100.00000000000001</v>
      </c>
      <c r="O55" s="84">
        <f t="shared" si="1"/>
        <v>0</v>
      </c>
      <c r="P55" s="120">
        <v>-900</v>
      </c>
      <c r="Q55" s="120">
        <v>1607.83</v>
      </c>
      <c r="R55" s="85">
        <f t="shared" si="2"/>
        <v>707.82999999999993</v>
      </c>
      <c r="S55" s="86">
        <f t="shared" si="7"/>
        <v>3.1210375973996864</v>
      </c>
      <c r="T55" s="119" t="s">
        <v>162</v>
      </c>
      <c r="U55" s="119" t="s">
        <v>153</v>
      </c>
      <c r="V55" s="119" t="s">
        <v>156</v>
      </c>
      <c r="W55" s="117">
        <f t="shared" si="8"/>
        <v>30</v>
      </c>
      <c r="AA55" s="119" t="s">
        <v>103</v>
      </c>
      <c r="AB55" s="120">
        <v>0</v>
      </c>
    </row>
    <row r="56" spans="1:28" ht="14.4">
      <c r="A56" s="15">
        <f t="shared" si="4"/>
        <v>43</v>
      </c>
      <c r="B56" s="119" t="s">
        <v>222</v>
      </c>
      <c r="C56" s="121">
        <v>2022</v>
      </c>
      <c r="D56" s="119" t="s">
        <v>20</v>
      </c>
      <c r="E56" s="119" t="s">
        <v>277</v>
      </c>
      <c r="F56" s="121">
        <v>48</v>
      </c>
      <c r="G56" s="119" t="s">
        <v>102</v>
      </c>
      <c r="H56" s="119" t="s">
        <v>103</v>
      </c>
      <c r="I56" s="81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120">
        <v>57999</v>
      </c>
      <c r="K56" s="120">
        <v>57499</v>
      </c>
      <c r="L56" s="120">
        <v>91</v>
      </c>
      <c r="M56" s="82">
        <f t="shared" si="5"/>
        <v>637.35164835164835</v>
      </c>
      <c r="N56" s="83">
        <f t="shared" si="6"/>
        <v>90.215503715581306</v>
      </c>
      <c r="O56" s="84">
        <f t="shared" si="1"/>
        <v>500</v>
      </c>
      <c r="P56" s="120">
        <v>-506.62</v>
      </c>
      <c r="Q56" s="120">
        <v>309.83999999999997</v>
      </c>
      <c r="R56" s="85">
        <f t="shared" si="2"/>
        <v>-196.78000000000003</v>
      </c>
      <c r="S56" s="86">
        <f t="shared" si="7"/>
        <v>-2.5443224294473536E-2</v>
      </c>
      <c r="T56" s="119" t="s">
        <v>176</v>
      </c>
      <c r="U56" s="119" t="s">
        <v>153</v>
      </c>
      <c r="V56" s="119" t="s">
        <v>159</v>
      </c>
      <c r="W56" s="117">
        <f t="shared" si="8"/>
        <v>60</v>
      </c>
      <c r="AA56" s="119" t="s">
        <v>107</v>
      </c>
      <c r="AB56" s="120">
        <v>1000</v>
      </c>
    </row>
    <row r="57" spans="1:28" ht="14.4">
      <c r="A57" s="15">
        <f t="shared" si="4"/>
        <v>44</v>
      </c>
      <c r="B57" s="119" t="s">
        <v>223</v>
      </c>
      <c r="C57" s="121">
        <v>2015</v>
      </c>
      <c r="D57" s="119" t="s">
        <v>38</v>
      </c>
      <c r="E57" s="119" t="s">
        <v>297</v>
      </c>
      <c r="F57" s="121">
        <v>40</v>
      </c>
      <c r="G57" s="119" t="s">
        <v>102</v>
      </c>
      <c r="H57" s="119" t="s">
        <v>103</v>
      </c>
      <c r="I57" s="81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120">
        <v>13999</v>
      </c>
      <c r="K57" s="120">
        <v>13096.75</v>
      </c>
      <c r="L57" s="120">
        <v>96</v>
      </c>
      <c r="M57" s="82">
        <f t="shared" si="5"/>
        <v>145.82291666666666</v>
      </c>
      <c r="N57" s="83">
        <f t="shared" si="6"/>
        <v>89.81270090720767</v>
      </c>
      <c r="O57" s="84">
        <f t="shared" si="1"/>
        <v>902.25</v>
      </c>
      <c r="P57" s="120">
        <v>1064.68</v>
      </c>
      <c r="Q57" s="120">
        <v>0</v>
      </c>
      <c r="R57" s="85">
        <f t="shared" si="2"/>
        <v>1064.68</v>
      </c>
      <c r="S57" s="86">
        <f t="shared" si="7"/>
        <v>0.79638166998695992</v>
      </c>
      <c r="T57" s="119" t="s">
        <v>169</v>
      </c>
      <c r="U57" s="119" t="s">
        <v>153</v>
      </c>
      <c r="V57" s="119" t="s">
        <v>159</v>
      </c>
      <c r="W57" s="117">
        <f t="shared" si="8"/>
        <v>45</v>
      </c>
      <c r="AA57" s="119" t="s">
        <v>103</v>
      </c>
      <c r="AB57" s="120">
        <v>0</v>
      </c>
    </row>
    <row r="58" spans="1:28" ht="14.4">
      <c r="A58" s="15">
        <f t="shared" si="4"/>
        <v>45</v>
      </c>
      <c r="B58" s="119" t="s">
        <v>224</v>
      </c>
      <c r="C58" s="121">
        <v>2021</v>
      </c>
      <c r="D58" s="119" t="s">
        <v>45</v>
      </c>
      <c r="E58" s="119" t="s">
        <v>298</v>
      </c>
      <c r="F58" s="121">
        <v>20</v>
      </c>
      <c r="G58" s="119" t="s">
        <v>109</v>
      </c>
      <c r="H58" s="119" t="s">
        <v>103</v>
      </c>
      <c r="I58" s="81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No</v>
      </c>
      <c r="J58" s="120">
        <v>74994</v>
      </c>
      <c r="K58" s="120">
        <v>74144</v>
      </c>
      <c r="L58" s="120">
        <v>100</v>
      </c>
      <c r="M58" s="82">
        <f t="shared" si="5"/>
        <v>749.94</v>
      </c>
      <c r="N58" s="83">
        <f t="shared" si="6"/>
        <v>98.866575992746078</v>
      </c>
      <c r="O58" s="84">
        <f t="shared" si="1"/>
        <v>850</v>
      </c>
      <c r="P58" s="120">
        <v>10192.17</v>
      </c>
      <c r="Q58" s="120">
        <v>1451.62</v>
      </c>
      <c r="R58" s="85">
        <f t="shared" si="2"/>
        <v>11643.79</v>
      </c>
      <c r="S58" s="86">
        <f t="shared" si="7"/>
        <v>3.2772826047354706</v>
      </c>
      <c r="T58" s="119" t="s">
        <v>462</v>
      </c>
      <c r="U58" s="119" t="s">
        <v>464</v>
      </c>
      <c r="V58" s="119" t="s">
        <v>157</v>
      </c>
      <c r="W58" s="117">
        <f t="shared" si="8"/>
        <v>30</v>
      </c>
      <c r="AA58" s="119" t="s">
        <v>107</v>
      </c>
      <c r="AB58" s="120">
        <v>622.83000000000004</v>
      </c>
    </row>
    <row r="59" spans="1:28" ht="14.4">
      <c r="A59" s="15">
        <f t="shared" si="4"/>
        <v>46</v>
      </c>
      <c r="B59" s="119" t="s">
        <v>225</v>
      </c>
      <c r="C59" s="121">
        <v>2022</v>
      </c>
      <c r="D59" s="119" t="s">
        <v>33</v>
      </c>
      <c r="E59" s="119" t="s">
        <v>299</v>
      </c>
      <c r="F59" s="121">
        <v>10</v>
      </c>
      <c r="G59" s="119" t="s">
        <v>102</v>
      </c>
      <c r="H59" s="119" t="s">
        <v>103</v>
      </c>
      <c r="I59" s="81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120">
        <v>49994</v>
      </c>
      <c r="K59" s="120">
        <v>49828.98</v>
      </c>
      <c r="L59" s="120">
        <v>96</v>
      </c>
      <c r="M59" s="82">
        <f t="shared" si="5"/>
        <v>520.77083333333337</v>
      </c>
      <c r="N59" s="83">
        <f t="shared" si="6"/>
        <v>95.683123574828983</v>
      </c>
      <c r="O59" s="84">
        <f t="shared" si="1"/>
        <v>165.0199999999968</v>
      </c>
      <c r="P59" s="120">
        <v>8268.98</v>
      </c>
      <c r="Q59" s="120">
        <v>0</v>
      </c>
      <c r="R59" s="85">
        <f t="shared" si="2"/>
        <v>8268.98</v>
      </c>
      <c r="S59" s="86">
        <f t="shared" si="7"/>
        <v>7.1627353224254087</v>
      </c>
      <c r="T59" s="119" t="s">
        <v>165</v>
      </c>
      <c r="U59" s="119" t="s">
        <v>152</v>
      </c>
      <c r="V59" s="119" t="s">
        <v>158</v>
      </c>
      <c r="W59" s="117">
        <f t="shared" si="8"/>
        <v>30</v>
      </c>
      <c r="AA59" s="119" t="s">
        <v>107</v>
      </c>
      <c r="AB59" s="120">
        <v>0</v>
      </c>
    </row>
    <row r="60" spans="1:28" ht="14.4">
      <c r="A60" s="15">
        <f t="shared" si="4"/>
        <v>47</v>
      </c>
      <c r="B60" s="119" t="s">
        <v>226</v>
      </c>
      <c r="C60" s="121">
        <v>2019</v>
      </c>
      <c r="D60" s="119" t="s">
        <v>15</v>
      </c>
      <c r="E60" s="119" t="s">
        <v>300</v>
      </c>
      <c r="F60" s="121">
        <v>22</v>
      </c>
      <c r="G60" s="119" t="s">
        <v>102</v>
      </c>
      <c r="H60" s="119" t="s">
        <v>103</v>
      </c>
      <c r="I60" s="81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120">
        <v>54499</v>
      </c>
      <c r="K60" s="120">
        <v>52189</v>
      </c>
      <c r="L60" s="120">
        <v>98</v>
      </c>
      <c r="M60" s="82">
        <f t="shared" si="5"/>
        <v>556.11224489795916</v>
      </c>
      <c r="N60" s="83">
        <f t="shared" si="6"/>
        <v>93.846162314904859</v>
      </c>
      <c r="O60" s="84">
        <f t="shared" si="1"/>
        <v>2310</v>
      </c>
      <c r="P60" s="120">
        <v>4406.6400000000003</v>
      </c>
      <c r="Q60" s="120">
        <v>1272.56</v>
      </c>
      <c r="R60" s="85">
        <f t="shared" si="2"/>
        <v>5679.2000000000007</v>
      </c>
      <c r="S60" s="86">
        <f t="shared" si="7"/>
        <v>1.9449094527010313</v>
      </c>
      <c r="T60" s="119" t="s">
        <v>177</v>
      </c>
      <c r="U60" s="119" t="s">
        <v>154</v>
      </c>
      <c r="V60" s="119" t="s">
        <v>159</v>
      </c>
      <c r="W60" s="117">
        <f t="shared" si="8"/>
        <v>30</v>
      </c>
      <c r="AA60" s="119" t="s">
        <v>103</v>
      </c>
      <c r="AB60" s="120">
        <v>0</v>
      </c>
    </row>
    <row r="61" spans="1:28" ht="14.4">
      <c r="A61" s="15">
        <f t="shared" si="4"/>
        <v>48</v>
      </c>
      <c r="B61" s="119" t="s">
        <v>227</v>
      </c>
      <c r="C61" s="121">
        <v>2021</v>
      </c>
      <c r="D61" s="119" t="s">
        <v>38</v>
      </c>
      <c r="E61" s="119" t="s">
        <v>275</v>
      </c>
      <c r="F61" s="121">
        <v>14</v>
      </c>
      <c r="G61" s="119" t="s">
        <v>109</v>
      </c>
      <c r="H61" s="119" t="s">
        <v>107</v>
      </c>
      <c r="I61" s="81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120">
        <v>52994</v>
      </c>
      <c r="K61" s="120">
        <v>51994</v>
      </c>
      <c r="L61" s="120">
        <v>101</v>
      </c>
      <c r="M61" s="82">
        <f t="shared" si="5"/>
        <v>524.69306930693074</v>
      </c>
      <c r="N61" s="83">
        <f t="shared" si="6"/>
        <v>99.094123863078835</v>
      </c>
      <c r="O61" s="84">
        <f t="shared" si="1"/>
        <v>1000</v>
      </c>
      <c r="P61" s="120">
        <v>3441.34</v>
      </c>
      <c r="Q61" s="120">
        <v>999.36</v>
      </c>
      <c r="R61" s="85">
        <f t="shared" si="2"/>
        <v>4440.7</v>
      </c>
      <c r="S61" s="86">
        <f t="shared" si="7"/>
        <v>2.3518676128440452</v>
      </c>
      <c r="T61" s="119" t="s">
        <v>163</v>
      </c>
      <c r="U61" s="119" t="s">
        <v>152</v>
      </c>
      <c r="V61" s="119" t="s">
        <v>156</v>
      </c>
      <c r="W61" s="117">
        <f t="shared" si="8"/>
        <v>30</v>
      </c>
      <c r="AA61" s="119" t="s">
        <v>103</v>
      </c>
      <c r="AB61" s="120">
        <v>0</v>
      </c>
    </row>
    <row r="62" spans="1:28" ht="14.4">
      <c r="A62" s="15">
        <f t="shared" si="4"/>
        <v>49</v>
      </c>
      <c r="B62" s="119" t="s">
        <v>228</v>
      </c>
      <c r="C62" s="121">
        <v>2018</v>
      </c>
      <c r="D62" s="119" t="s">
        <v>16</v>
      </c>
      <c r="E62" s="119" t="s">
        <v>301</v>
      </c>
      <c r="F62" s="121">
        <v>17</v>
      </c>
      <c r="G62" s="119" t="s">
        <v>109</v>
      </c>
      <c r="H62" s="119" t="s">
        <v>103</v>
      </c>
      <c r="I62" s="81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No</v>
      </c>
      <c r="J62" s="120">
        <v>22999</v>
      </c>
      <c r="K62" s="120">
        <v>22999</v>
      </c>
      <c r="L62" s="120">
        <v>94</v>
      </c>
      <c r="M62" s="82">
        <f t="shared" si="5"/>
        <v>244.67021276595744</v>
      </c>
      <c r="N62" s="83">
        <f t="shared" si="6"/>
        <v>94</v>
      </c>
      <c r="O62" s="84">
        <f t="shared" si="1"/>
        <v>0</v>
      </c>
      <c r="P62" s="120">
        <v>4323.7</v>
      </c>
      <c r="Q62" s="120">
        <v>667</v>
      </c>
      <c r="R62" s="85">
        <f t="shared" si="2"/>
        <v>4990.7</v>
      </c>
      <c r="S62" s="86">
        <f t="shared" si="7"/>
        <v>5.659101153111644</v>
      </c>
      <c r="T62" s="119" t="s">
        <v>169</v>
      </c>
      <c r="U62" s="119" t="s">
        <v>154</v>
      </c>
      <c r="V62" s="119" t="s">
        <v>159</v>
      </c>
      <c r="W62" s="117">
        <f t="shared" si="8"/>
        <v>30</v>
      </c>
      <c r="AA62" s="119" t="s">
        <v>103</v>
      </c>
      <c r="AB62" s="120">
        <v>0</v>
      </c>
    </row>
    <row r="63" spans="1:28" ht="14.4">
      <c r="A63" s="15">
        <f t="shared" si="4"/>
        <v>50</v>
      </c>
      <c r="B63" s="119" t="s">
        <v>229</v>
      </c>
      <c r="C63" s="121">
        <v>2021</v>
      </c>
      <c r="D63" s="119" t="s">
        <v>20</v>
      </c>
      <c r="E63" s="119" t="s">
        <v>277</v>
      </c>
      <c r="F63" s="121">
        <v>41</v>
      </c>
      <c r="G63" s="119" t="s">
        <v>102</v>
      </c>
      <c r="H63" s="119" t="s">
        <v>103</v>
      </c>
      <c r="I63" s="81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No</v>
      </c>
      <c r="J63" s="120">
        <v>49999</v>
      </c>
      <c r="K63" s="120">
        <v>49992.89</v>
      </c>
      <c r="L63" s="120">
        <v>95</v>
      </c>
      <c r="M63" s="82">
        <f t="shared" si="5"/>
        <v>526.30526315789473</v>
      </c>
      <c r="N63" s="83">
        <f t="shared" si="6"/>
        <v>94.988390767815361</v>
      </c>
      <c r="O63" s="84">
        <f t="shared" si="1"/>
        <v>6.1100000000005821</v>
      </c>
      <c r="P63" s="120">
        <v>45.93</v>
      </c>
      <c r="Q63" s="120">
        <v>1360</v>
      </c>
      <c r="R63" s="85">
        <f t="shared" si="2"/>
        <v>1405.93</v>
      </c>
      <c r="S63" s="86">
        <f t="shared" si="7"/>
        <v>0.24715720875729369</v>
      </c>
      <c r="T63" s="119" t="s">
        <v>169</v>
      </c>
      <c r="U63" s="119" t="s">
        <v>154</v>
      </c>
      <c r="V63" s="119" t="s">
        <v>159</v>
      </c>
      <c r="W63" s="117">
        <f t="shared" si="8"/>
        <v>45</v>
      </c>
      <c r="AA63" s="119" t="s">
        <v>107</v>
      </c>
      <c r="AB63" s="120">
        <v>0</v>
      </c>
    </row>
    <row r="64" spans="1:28" ht="14.4">
      <c r="A64" s="15">
        <f t="shared" si="4"/>
        <v>51</v>
      </c>
      <c r="B64" s="119" t="s">
        <v>230</v>
      </c>
      <c r="C64" s="121">
        <v>2021</v>
      </c>
      <c r="D64" s="119" t="s">
        <v>38</v>
      </c>
      <c r="E64" s="119" t="s">
        <v>291</v>
      </c>
      <c r="F64" s="121">
        <v>25</v>
      </c>
      <c r="G64" s="119" t="s">
        <v>108</v>
      </c>
      <c r="H64" s="119" t="s">
        <v>107</v>
      </c>
      <c r="I64" s="81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120">
        <v>183994</v>
      </c>
      <c r="K64" s="120">
        <v>183994</v>
      </c>
      <c r="L64" s="120">
        <v>1</v>
      </c>
      <c r="M64" s="82">
        <f t="shared" si="5"/>
        <v>183994</v>
      </c>
      <c r="N64" s="83">
        <f t="shared" si="6"/>
        <v>1</v>
      </c>
      <c r="O64" s="84">
        <f t="shared" si="1"/>
        <v>0</v>
      </c>
      <c r="P64" s="120">
        <v>17568.34</v>
      </c>
      <c r="Q64" s="120">
        <v>0</v>
      </c>
      <c r="R64" s="85">
        <f t="shared" si="2"/>
        <v>17568.34</v>
      </c>
      <c r="S64" s="86">
        <f t="shared" si="7"/>
        <v>1.520102705315995</v>
      </c>
      <c r="T64" s="119" t="s">
        <v>173</v>
      </c>
      <c r="U64" s="119" t="s">
        <v>152</v>
      </c>
      <c r="V64" s="119" t="s">
        <v>156</v>
      </c>
      <c r="W64" s="117">
        <f t="shared" si="8"/>
        <v>30</v>
      </c>
      <c r="AA64" s="119" t="s">
        <v>103</v>
      </c>
      <c r="AB64" s="120">
        <v>0</v>
      </c>
    </row>
    <row r="65" spans="1:28" ht="14.4">
      <c r="A65" s="15">
        <f t="shared" si="4"/>
        <v>52</v>
      </c>
      <c r="B65" s="119" t="s">
        <v>231</v>
      </c>
      <c r="C65" s="121">
        <v>2021</v>
      </c>
      <c r="D65" s="119" t="s">
        <v>7</v>
      </c>
      <c r="E65" s="119" t="s">
        <v>302</v>
      </c>
      <c r="F65" s="121">
        <v>23</v>
      </c>
      <c r="G65" s="119" t="s">
        <v>102</v>
      </c>
      <c r="H65" s="119" t="s">
        <v>103</v>
      </c>
      <c r="I65" s="81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120">
        <v>23999</v>
      </c>
      <c r="K65" s="120">
        <v>23669.48</v>
      </c>
      <c r="L65" s="120">
        <v>105</v>
      </c>
      <c r="M65" s="82">
        <f t="shared" si="5"/>
        <v>228.56190476190477</v>
      </c>
      <c r="N65" s="83">
        <f t="shared" si="6"/>
        <v>103.55828992874703</v>
      </c>
      <c r="O65" s="84">
        <f t="shared" si="1"/>
        <v>329.52000000000044</v>
      </c>
      <c r="P65" s="120">
        <v>212.2</v>
      </c>
      <c r="Q65" s="120">
        <v>0</v>
      </c>
      <c r="R65" s="85">
        <f t="shared" si="2"/>
        <v>212.2</v>
      </c>
      <c r="S65" s="86">
        <f t="shared" si="7"/>
        <v>0.14159319854423982</v>
      </c>
      <c r="T65" s="119" t="s">
        <v>179</v>
      </c>
      <c r="U65" s="119" t="s">
        <v>153</v>
      </c>
      <c r="V65" s="119" t="s">
        <v>159</v>
      </c>
      <c r="W65" s="117">
        <f t="shared" si="8"/>
        <v>30</v>
      </c>
      <c r="AA65" s="119" t="s">
        <v>103</v>
      </c>
      <c r="AB65" s="120">
        <v>0</v>
      </c>
    </row>
    <row r="66" spans="1:28" ht="14.4">
      <c r="A66" s="15">
        <f t="shared" si="4"/>
        <v>53</v>
      </c>
      <c r="B66" s="119" t="s">
        <v>232</v>
      </c>
      <c r="C66" s="121">
        <v>2020</v>
      </c>
      <c r="D66" s="119" t="s">
        <v>38</v>
      </c>
      <c r="E66" s="119" t="s">
        <v>303</v>
      </c>
      <c r="F66" s="121">
        <v>26</v>
      </c>
      <c r="G66" s="119" t="s">
        <v>108</v>
      </c>
      <c r="H66" s="119" t="s">
        <v>103</v>
      </c>
      <c r="I66" s="81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Yes</v>
      </c>
      <c r="J66" s="120">
        <v>32993</v>
      </c>
      <c r="K66" s="120">
        <v>32993</v>
      </c>
      <c r="L66" s="120">
        <v>97</v>
      </c>
      <c r="M66" s="82">
        <f t="shared" si="5"/>
        <v>340.13402061855669</v>
      </c>
      <c r="N66" s="83">
        <f t="shared" si="6"/>
        <v>97</v>
      </c>
      <c r="O66" s="84">
        <f t="shared" si="1"/>
        <v>0</v>
      </c>
      <c r="P66" s="120">
        <v>-136.75</v>
      </c>
      <c r="Q66" s="120">
        <v>0</v>
      </c>
      <c r="R66" s="85">
        <f t="shared" si="2"/>
        <v>-136.75</v>
      </c>
      <c r="S66" s="86">
        <f t="shared" si="7"/>
        <v>-5.7152907536626107E-2</v>
      </c>
      <c r="T66" s="119" t="s">
        <v>463</v>
      </c>
      <c r="U66" s="119" t="s">
        <v>152</v>
      </c>
      <c r="V66" s="119" t="s">
        <v>157</v>
      </c>
      <c r="W66" s="117">
        <f t="shared" si="8"/>
        <v>30</v>
      </c>
      <c r="AA66" s="119" t="s">
        <v>103</v>
      </c>
      <c r="AB66" s="120">
        <v>0</v>
      </c>
    </row>
    <row r="67" spans="1:28" ht="14.4">
      <c r="A67" s="15">
        <f t="shared" si="4"/>
        <v>54</v>
      </c>
      <c r="B67" s="119" t="s">
        <v>233</v>
      </c>
      <c r="C67" s="121">
        <v>2023</v>
      </c>
      <c r="D67" s="119" t="s">
        <v>38</v>
      </c>
      <c r="E67" s="119" t="s">
        <v>304</v>
      </c>
      <c r="F67" s="121">
        <v>7</v>
      </c>
      <c r="G67" s="119" t="s">
        <v>117</v>
      </c>
      <c r="H67" s="119" t="s">
        <v>107</v>
      </c>
      <c r="I67" s="81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120">
        <v>91994</v>
      </c>
      <c r="K67" s="120">
        <v>91994</v>
      </c>
      <c r="L67" s="120">
        <v>100</v>
      </c>
      <c r="M67" s="82">
        <f t="shared" si="5"/>
        <v>919.94</v>
      </c>
      <c r="N67" s="83">
        <f t="shared" si="6"/>
        <v>100</v>
      </c>
      <c r="O67" s="84">
        <f t="shared" si="1"/>
        <v>0</v>
      </c>
      <c r="P67" s="120">
        <v>3720</v>
      </c>
      <c r="Q67" s="120">
        <v>5509.68</v>
      </c>
      <c r="R67" s="85">
        <f t="shared" si="2"/>
        <v>9229.68</v>
      </c>
      <c r="S67" s="86">
        <f t="shared" si="7"/>
        <v>5.3772261044345697</v>
      </c>
      <c r="T67" s="119" t="s">
        <v>167</v>
      </c>
      <c r="U67" s="119" t="s">
        <v>464</v>
      </c>
      <c r="V67" s="119" t="s">
        <v>157</v>
      </c>
      <c r="W67" s="117">
        <f t="shared" si="8"/>
        <v>30</v>
      </c>
      <c r="AA67" s="119" t="s">
        <v>107</v>
      </c>
      <c r="AB67" s="120">
        <v>4000</v>
      </c>
    </row>
    <row r="68" spans="1:28" ht="14.4">
      <c r="A68" s="15">
        <f t="shared" si="4"/>
        <v>55</v>
      </c>
      <c r="B68" s="119" t="s">
        <v>234</v>
      </c>
      <c r="C68" s="121">
        <v>2016</v>
      </c>
      <c r="D68" s="119" t="s">
        <v>38</v>
      </c>
      <c r="E68" s="119" t="s">
        <v>305</v>
      </c>
      <c r="F68" s="121">
        <v>26</v>
      </c>
      <c r="G68" s="119" t="s">
        <v>102</v>
      </c>
      <c r="H68" s="119" t="s">
        <v>103</v>
      </c>
      <c r="I68" s="81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Yes</v>
      </c>
      <c r="J68" s="120">
        <v>114994</v>
      </c>
      <c r="K68" s="120">
        <v>110500</v>
      </c>
      <c r="L68" s="120">
        <v>108</v>
      </c>
      <c r="M68" s="82">
        <f t="shared" si="5"/>
        <v>1064.7592592592594</v>
      </c>
      <c r="N68" s="83">
        <f t="shared" si="6"/>
        <v>103.77932761709306</v>
      </c>
      <c r="O68" s="84">
        <f t="shared" si="1"/>
        <v>4494</v>
      </c>
      <c r="P68" s="120">
        <v>12891.3</v>
      </c>
      <c r="Q68" s="120">
        <v>0</v>
      </c>
      <c r="R68" s="85">
        <f t="shared" si="2"/>
        <v>12891.3</v>
      </c>
      <c r="S68" s="86">
        <f t="shared" si="7"/>
        <v>1.8286784177734474</v>
      </c>
      <c r="T68" s="119" t="s">
        <v>173</v>
      </c>
      <c r="U68" s="119" t="s">
        <v>153</v>
      </c>
      <c r="V68" s="119" t="s">
        <v>157</v>
      </c>
      <c r="W68" s="117">
        <f t="shared" si="8"/>
        <v>30</v>
      </c>
      <c r="AA68" s="119" t="s">
        <v>103</v>
      </c>
      <c r="AB68" s="120">
        <v>0</v>
      </c>
    </row>
    <row r="69" spans="1:28" ht="14.4">
      <c r="A69" s="15">
        <f t="shared" si="4"/>
        <v>56</v>
      </c>
      <c r="B69" s="119" t="s">
        <v>235</v>
      </c>
      <c r="C69" s="121">
        <v>2021</v>
      </c>
      <c r="D69" s="119" t="s">
        <v>38</v>
      </c>
      <c r="E69" s="119" t="s">
        <v>306</v>
      </c>
      <c r="F69" s="121">
        <v>43</v>
      </c>
      <c r="G69" s="119" t="s">
        <v>111</v>
      </c>
      <c r="H69" s="119" t="s">
        <v>107</v>
      </c>
      <c r="I69" s="81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120">
        <v>65991</v>
      </c>
      <c r="K69" s="120">
        <v>66250.02</v>
      </c>
      <c r="L69" s="120">
        <v>90</v>
      </c>
      <c r="M69" s="82">
        <f t="shared" si="5"/>
        <v>733.23333333333335</v>
      </c>
      <c r="N69" s="83">
        <f t="shared" si="6"/>
        <v>90.353257262353964</v>
      </c>
      <c r="O69" s="84">
        <f t="shared" si="1"/>
        <v>-259.02000000000407</v>
      </c>
      <c r="P69" s="120">
        <v>2824.67</v>
      </c>
      <c r="Q69" s="120">
        <v>600</v>
      </c>
      <c r="R69" s="85">
        <f t="shared" si="2"/>
        <v>3424.67</v>
      </c>
      <c r="S69" s="86">
        <f t="shared" si="7"/>
        <v>0.45205356870641611</v>
      </c>
      <c r="T69" s="119" t="s">
        <v>168</v>
      </c>
      <c r="U69" s="119" t="s">
        <v>153</v>
      </c>
      <c r="V69" s="119" t="s">
        <v>156</v>
      </c>
      <c r="W69" s="117">
        <f t="shared" si="8"/>
        <v>45</v>
      </c>
      <c r="AA69" s="119" t="s">
        <v>107</v>
      </c>
      <c r="AB69" s="120">
        <v>0</v>
      </c>
    </row>
    <row r="70" spans="1:28" ht="14.4">
      <c r="A70" s="15">
        <f t="shared" si="4"/>
        <v>57</v>
      </c>
      <c r="B70" s="119" t="s">
        <v>236</v>
      </c>
      <c r="C70" s="121">
        <v>2016</v>
      </c>
      <c r="D70" s="119" t="s">
        <v>38</v>
      </c>
      <c r="E70" s="119" t="s">
        <v>307</v>
      </c>
      <c r="F70" s="121">
        <v>26</v>
      </c>
      <c r="G70" s="119" t="s">
        <v>109</v>
      </c>
      <c r="H70" s="119" t="s">
        <v>103</v>
      </c>
      <c r="I70" s="81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Yes</v>
      </c>
      <c r="J70" s="120">
        <v>97993</v>
      </c>
      <c r="K70" s="120">
        <v>93823</v>
      </c>
      <c r="L70" s="120">
        <v>100</v>
      </c>
      <c r="M70" s="82">
        <f t="shared" si="5"/>
        <v>979.93</v>
      </c>
      <c r="N70" s="83">
        <f t="shared" si="6"/>
        <v>95.74459400161237</v>
      </c>
      <c r="O70" s="84">
        <f t="shared" si="1"/>
        <v>4170</v>
      </c>
      <c r="P70" s="120">
        <v>12099.22</v>
      </c>
      <c r="Q70" s="120">
        <v>3722.71</v>
      </c>
      <c r="R70" s="85">
        <f t="shared" si="2"/>
        <v>15821.93</v>
      </c>
      <c r="S70" s="86">
        <f t="shared" si="7"/>
        <v>2.680650318953393</v>
      </c>
      <c r="T70" s="119" t="s">
        <v>165</v>
      </c>
      <c r="U70" s="119" t="s">
        <v>464</v>
      </c>
      <c r="V70" s="119" t="s">
        <v>156</v>
      </c>
      <c r="W70" s="117">
        <f t="shared" si="8"/>
        <v>30</v>
      </c>
      <c r="AA70" s="119" t="s">
        <v>103</v>
      </c>
      <c r="AB70" s="120">
        <v>0</v>
      </c>
    </row>
    <row r="71" spans="1:28" ht="14.4">
      <c r="A71" s="15">
        <f t="shared" si="4"/>
        <v>58</v>
      </c>
      <c r="B71" s="119" t="s">
        <v>237</v>
      </c>
      <c r="C71" s="121">
        <v>2020</v>
      </c>
      <c r="D71" s="119" t="s">
        <v>38</v>
      </c>
      <c r="E71" s="119" t="s">
        <v>308</v>
      </c>
      <c r="F71" s="121">
        <v>18</v>
      </c>
      <c r="G71" s="119" t="s">
        <v>102</v>
      </c>
      <c r="H71" s="119" t="s">
        <v>103</v>
      </c>
      <c r="I71" s="81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120">
        <v>43994</v>
      </c>
      <c r="K71" s="120">
        <v>40376</v>
      </c>
      <c r="L71" s="120">
        <v>90</v>
      </c>
      <c r="M71" s="82">
        <f t="shared" si="5"/>
        <v>488.82222222222219</v>
      </c>
      <c r="N71" s="83">
        <f t="shared" si="6"/>
        <v>82.598536164022377</v>
      </c>
      <c r="O71" s="84">
        <f t="shared" si="1"/>
        <v>3618</v>
      </c>
      <c r="P71" s="120">
        <v>-404.97</v>
      </c>
      <c r="Q71" s="120">
        <v>463.34</v>
      </c>
      <c r="R71" s="85">
        <f t="shared" si="2"/>
        <v>58.369999999999948</v>
      </c>
      <c r="S71" s="86">
        <f t="shared" si="7"/>
        <v>2.8626096927071593E-2</v>
      </c>
      <c r="T71" s="119" t="s">
        <v>163</v>
      </c>
      <c r="U71" s="119" t="s">
        <v>155</v>
      </c>
      <c r="V71" s="119" t="s">
        <v>156</v>
      </c>
      <c r="W71" s="117">
        <f t="shared" si="8"/>
        <v>30</v>
      </c>
      <c r="AA71" s="119" t="s">
        <v>107</v>
      </c>
      <c r="AB71" s="120">
        <v>0</v>
      </c>
    </row>
    <row r="72" spans="1:28" ht="14.4">
      <c r="A72" s="15">
        <f t="shared" si="4"/>
        <v>59</v>
      </c>
      <c r="B72" s="119" t="s">
        <v>238</v>
      </c>
      <c r="C72" s="121">
        <v>2020</v>
      </c>
      <c r="D72" s="119" t="s">
        <v>25</v>
      </c>
      <c r="E72" s="119" t="s">
        <v>309</v>
      </c>
      <c r="F72" s="121">
        <v>54</v>
      </c>
      <c r="G72" s="119" t="s">
        <v>108</v>
      </c>
      <c r="H72" s="119" t="s">
        <v>103</v>
      </c>
      <c r="I72" s="81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No</v>
      </c>
      <c r="J72" s="120">
        <v>17999</v>
      </c>
      <c r="K72" s="120">
        <v>17533.37</v>
      </c>
      <c r="L72" s="120">
        <v>89</v>
      </c>
      <c r="M72" s="82">
        <f t="shared" si="5"/>
        <v>202.23595505617976</v>
      </c>
      <c r="N72" s="83">
        <f t="shared" si="6"/>
        <v>86.697590421690094</v>
      </c>
      <c r="O72" s="84">
        <f t="shared" si="1"/>
        <v>465.63000000000102</v>
      </c>
      <c r="P72" s="120">
        <v>-2212.7199999999998</v>
      </c>
      <c r="Q72" s="120">
        <v>0</v>
      </c>
      <c r="R72" s="85">
        <f t="shared" si="2"/>
        <v>-2212.7199999999998</v>
      </c>
      <c r="S72" s="86">
        <f t="shared" si="7"/>
        <v>-0.74705760313392</v>
      </c>
      <c r="T72" s="119" t="s">
        <v>169</v>
      </c>
      <c r="U72" s="119" t="s">
        <v>153</v>
      </c>
      <c r="V72" s="119" t="s">
        <v>159</v>
      </c>
      <c r="W72" s="117">
        <f t="shared" si="8"/>
        <v>60</v>
      </c>
      <c r="AA72" s="119" t="s">
        <v>103</v>
      </c>
      <c r="AB72" s="120">
        <v>0</v>
      </c>
    </row>
    <row r="73" spans="1:28" ht="14.4">
      <c r="A73" s="15">
        <f t="shared" si="4"/>
        <v>60</v>
      </c>
      <c r="B73" s="119" t="s">
        <v>239</v>
      </c>
      <c r="C73" s="121">
        <v>2022</v>
      </c>
      <c r="D73" s="119" t="s">
        <v>38</v>
      </c>
      <c r="E73" s="119" t="s">
        <v>288</v>
      </c>
      <c r="F73" s="121">
        <v>59</v>
      </c>
      <c r="G73" s="119" t="s">
        <v>114</v>
      </c>
      <c r="H73" s="119" t="s">
        <v>107</v>
      </c>
      <c r="I73" s="81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Yes</v>
      </c>
      <c r="J73" s="120">
        <v>47991</v>
      </c>
      <c r="K73" s="120">
        <v>47991</v>
      </c>
      <c r="L73" s="120">
        <v>99</v>
      </c>
      <c r="M73" s="82">
        <f t="shared" si="5"/>
        <v>484.75757575757575</v>
      </c>
      <c r="N73" s="83">
        <f t="shared" si="6"/>
        <v>99</v>
      </c>
      <c r="O73" s="84">
        <f t="shared" si="1"/>
        <v>0</v>
      </c>
      <c r="P73" s="120">
        <v>2506.8200000000002</v>
      </c>
      <c r="Q73" s="120">
        <v>214.5</v>
      </c>
      <c r="R73" s="85">
        <f t="shared" si="2"/>
        <v>2721.32</v>
      </c>
      <c r="S73" s="86">
        <f t="shared" si="7"/>
        <v>0.36506460942639091</v>
      </c>
      <c r="T73" s="119" t="s">
        <v>161</v>
      </c>
      <c r="U73" s="119" t="s">
        <v>155</v>
      </c>
      <c r="V73" s="119" t="s">
        <v>157</v>
      </c>
      <c r="W73" s="117">
        <f t="shared" si="8"/>
        <v>60</v>
      </c>
      <c r="AA73" s="119" t="s">
        <v>103</v>
      </c>
      <c r="AB73" s="120">
        <v>0</v>
      </c>
    </row>
    <row r="74" spans="1:28" ht="14.4">
      <c r="A74" s="15">
        <f t="shared" si="4"/>
        <v>61</v>
      </c>
      <c r="B74" s="119" t="s">
        <v>240</v>
      </c>
      <c r="C74" s="121">
        <v>2014</v>
      </c>
      <c r="D74" s="119" t="s">
        <v>8</v>
      </c>
      <c r="E74" s="119" t="s">
        <v>310</v>
      </c>
      <c r="F74" s="121">
        <v>31</v>
      </c>
      <c r="G74" s="119" t="s">
        <v>102</v>
      </c>
      <c r="H74" s="119" t="s">
        <v>103</v>
      </c>
      <c r="I74" s="81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120">
        <v>19999</v>
      </c>
      <c r="K74" s="120">
        <v>19999</v>
      </c>
      <c r="L74" s="120">
        <v>97</v>
      </c>
      <c r="M74" s="82">
        <f t="shared" si="5"/>
        <v>206.17525773195877</v>
      </c>
      <c r="N74" s="83">
        <f t="shared" si="6"/>
        <v>97</v>
      </c>
      <c r="O74" s="84">
        <f t="shared" si="1"/>
        <v>0</v>
      </c>
      <c r="P74" s="120">
        <v>2571.91</v>
      </c>
      <c r="Q74" s="120">
        <v>156.81</v>
      </c>
      <c r="R74" s="85">
        <f t="shared" si="2"/>
        <v>2728.72</v>
      </c>
      <c r="S74" s="86">
        <f t="shared" si="7"/>
        <v>1.8183392230327944</v>
      </c>
      <c r="T74" s="119" t="s">
        <v>174</v>
      </c>
      <c r="U74" s="119" t="s">
        <v>154</v>
      </c>
      <c r="V74" s="119" t="s">
        <v>159</v>
      </c>
      <c r="W74" s="117">
        <f t="shared" si="8"/>
        <v>45</v>
      </c>
      <c r="AA74" s="119" t="s">
        <v>103</v>
      </c>
      <c r="AB74" s="120">
        <v>0</v>
      </c>
    </row>
    <row r="75" spans="1:28" ht="14.4">
      <c r="A75" s="15">
        <f t="shared" si="4"/>
        <v>62</v>
      </c>
      <c r="B75" s="119" t="s">
        <v>241</v>
      </c>
      <c r="C75" s="121">
        <v>2021</v>
      </c>
      <c r="D75" s="119" t="s">
        <v>38</v>
      </c>
      <c r="E75" s="119" t="s">
        <v>311</v>
      </c>
      <c r="F75" s="121">
        <v>13</v>
      </c>
      <c r="G75" s="119" t="s">
        <v>117</v>
      </c>
      <c r="H75" s="119" t="s">
        <v>107</v>
      </c>
      <c r="I75" s="81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Yes</v>
      </c>
      <c r="J75" s="120">
        <v>57999</v>
      </c>
      <c r="K75" s="120">
        <v>57999</v>
      </c>
      <c r="L75" s="120">
        <v>94</v>
      </c>
      <c r="M75" s="82">
        <f t="shared" si="5"/>
        <v>617.01063829787233</v>
      </c>
      <c r="N75" s="83">
        <f t="shared" si="6"/>
        <v>94</v>
      </c>
      <c r="O75" s="84">
        <f t="shared" si="1"/>
        <v>0</v>
      </c>
      <c r="P75" s="120">
        <v>3157.1</v>
      </c>
      <c r="Q75" s="120">
        <v>1937.83</v>
      </c>
      <c r="R75" s="85">
        <f t="shared" si="2"/>
        <v>5094.93</v>
      </c>
      <c r="S75" s="86">
        <f t="shared" si="7"/>
        <v>2.5726747109558428</v>
      </c>
      <c r="T75" s="119" t="s">
        <v>173</v>
      </c>
      <c r="U75" s="119" t="s">
        <v>155</v>
      </c>
      <c r="V75" s="119" t="s">
        <v>156</v>
      </c>
      <c r="W75" s="117">
        <f t="shared" si="8"/>
        <v>30</v>
      </c>
      <c r="AA75" s="119" t="s">
        <v>103</v>
      </c>
      <c r="AB75" s="120">
        <v>0</v>
      </c>
    </row>
    <row r="76" spans="1:28" ht="14.4">
      <c r="A76" s="15">
        <f t="shared" si="4"/>
        <v>63</v>
      </c>
      <c r="B76" s="119" t="s">
        <v>242</v>
      </c>
      <c r="C76" s="121">
        <v>2022</v>
      </c>
      <c r="D76" s="119" t="s">
        <v>38</v>
      </c>
      <c r="E76" s="119" t="s">
        <v>274</v>
      </c>
      <c r="F76" s="121">
        <v>28</v>
      </c>
      <c r="G76" s="119" t="s">
        <v>114</v>
      </c>
      <c r="H76" s="119" t="s">
        <v>107</v>
      </c>
      <c r="I76" s="81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120">
        <v>40993</v>
      </c>
      <c r="K76" s="120">
        <v>40993</v>
      </c>
      <c r="L76" s="120">
        <v>99</v>
      </c>
      <c r="M76" s="82">
        <f t="shared" si="5"/>
        <v>414.07070707070704</v>
      </c>
      <c r="N76" s="83">
        <f t="shared" si="6"/>
        <v>99</v>
      </c>
      <c r="O76" s="84">
        <f t="shared" si="1"/>
        <v>0</v>
      </c>
      <c r="P76" s="120">
        <v>3172.47</v>
      </c>
      <c r="Q76" s="120">
        <v>1888.66</v>
      </c>
      <c r="R76" s="85">
        <f t="shared" si="2"/>
        <v>5061.13</v>
      </c>
      <c r="S76" s="86">
        <f t="shared" si="7"/>
        <v>1.7205383274261741</v>
      </c>
      <c r="T76" s="119" t="s">
        <v>170</v>
      </c>
      <c r="U76" s="119" t="s">
        <v>155</v>
      </c>
      <c r="V76" s="119" t="s">
        <v>156</v>
      </c>
      <c r="W76" s="117">
        <f t="shared" si="8"/>
        <v>30</v>
      </c>
      <c r="AA76" s="119" t="s">
        <v>103</v>
      </c>
      <c r="AB76" s="120">
        <v>0</v>
      </c>
    </row>
    <row r="77" spans="1:28" ht="14.4">
      <c r="A77" s="15">
        <f t="shared" si="4"/>
        <v>64</v>
      </c>
      <c r="B77" s="119" t="s">
        <v>243</v>
      </c>
      <c r="C77" s="121">
        <v>2020</v>
      </c>
      <c r="D77" s="119" t="s">
        <v>38</v>
      </c>
      <c r="E77" s="119" t="s">
        <v>288</v>
      </c>
      <c r="F77" s="121">
        <v>8</v>
      </c>
      <c r="G77" s="119" t="s">
        <v>108</v>
      </c>
      <c r="H77" s="119" t="s">
        <v>107</v>
      </c>
      <c r="I77" s="81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120">
        <v>36999</v>
      </c>
      <c r="K77" s="120">
        <v>36013.879999999997</v>
      </c>
      <c r="L77" s="120">
        <v>86</v>
      </c>
      <c r="M77" s="82">
        <f t="shared" si="5"/>
        <v>430.22093023255815</v>
      </c>
      <c r="N77" s="83">
        <f t="shared" si="6"/>
        <v>83.710199735127972</v>
      </c>
      <c r="O77" s="84">
        <f t="shared" ref="O77:O140" si="9">IF(K77=0,"BLANK",(J77-K77))</f>
        <v>985.12000000000262</v>
      </c>
      <c r="P77" s="120">
        <v>-2323.62</v>
      </c>
      <c r="Q77" s="120">
        <v>0</v>
      </c>
      <c r="R77" s="85">
        <f t="shared" ref="R77:R140" si="10">IF(K77=0,"BLANK",SUM(P77:Q77))</f>
        <v>-2323.62</v>
      </c>
      <c r="S77" s="86">
        <f t="shared" si="7"/>
        <v>-2.7274313661558525</v>
      </c>
      <c r="T77" s="119" t="s">
        <v>168</v>
      </c>
      <c r="U77" s="119" t="s">
        <v>152</v>
      </c>
      <c r="V77" s="119" t="s">
        <v>157</v>
      </c>
      <c r="W77" s="117">
        <f t="shared" ref="W77:W108" si="11">IF(AND(F77&gt;0,F77&lt;=30),30,IF(AND(F77&gt;=31,F77&lt;=45),45,IF(AND(F77&gt;=46,F77&lt;=60),60,IF(AND(F77&gt;=61,F77&lt;=90),90,IF(F77&gt;=91,91,0)))))</f>
        <v>30</v>
      </c>
      <c r="AA77" s="119" t="s">
        <v>103</v>
      </c>
      <c r="AB77" s="120">
        <v>0</v>
      </c>
    </row>
    <row r="78" spans="1:28" ht="14.4">
      <c r="A78" s="15">
        <f t="shared" si="4"/>
        <v>65</v>
      </c>
      <c r="B78" s="119" t="s">
        <v>244</v>
      </c>
      <c r="C78" s="121">
        <v>2022</v>
      </c>
      <c r="D78" s="119" t="s">
        <v>38</v>
      </c>
      <c r="E78" s="119" t="s">
        <v>274</v>
      </c>
      <c r="F78" s="121">
        <v>64</v>
      </c>
      <c r="G78" s="119" t="s">
        <v>114</v>
      </c>
      <c r="H78" s="119" t="s">
        <v>107</v>
      </c>
      <c r="I78" s="81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Yes</v>
      </c>
      <c r="J78" s="120">
        <v>36490</v>
      </c>
      <c r="K78" s="120">
        <v>36490</v>
      </c>
      <c r="L78" s="120">
        <v>90</v>
      </c>
      <c r="M78" s="82">
        <f t="shared" si="5"/>
        <v>405.44444444444446</v>
      </c>
      <c r="N78" s="83">
        <f t="shared" si="6"/>
        <v>90</v>
      </c>
      <c r="O78" s="84">
        <f t="shared" si="9"/>
        <v>0</v>
      </c>
      <c r="P78" s="120">
        <v>-1058.33</v>
      </c>
      <c r="Q78" s="120">
        <v>2739.73</v>
      </c>
      <c r="R78" s="85">
        <f t="shared" si="10"/>
        <v>1681.4</v>
      </c>
      <c r="S78" s="86">
        <f t="shared" si="7"/>
        <v>0.25188537013497003</v>
      </c>
      <c r="T78" s="119" t="s">
        <v>177</v>
      </c>
      <c r="U78" s="119" t="s">
        <v>152</v>
      </c>
      <c r="V78" s="119" t="s">
        <v>157</v>
      </c>
      <c r="W78" s="117">
        <f t="shared" si="11"/>
        <v>90</v>
      </c>
      <c r="AA78" s="119" t="s">
        <v>103</v>
      </c>
      <c r="AB78" s="120">
        <v>0</v>
      </c>
    </row>
    <row r="79" spans="1:28" ht="14.4">
      <c r="A79" s="15">
        <f t="shared" ref="A79:A142" si="12">A78+1</f>
        <v>66</v>
      </c>
      <c r="B79" s="119" t="s">
        <v>245</v>
      </c>
      <c r="C79" s="121">
        <v>2020</v>
      </c>
      <c r="D79" s="119" t="s">
        <v>38</v>
      </c>
      <c r="E79" s="119" t="s">
        <v>273</v>
      </c>
      <c r="F79" s="121">
        <v>8</v>
      </c>
      <c r="G79" s="119" t="s">
        <v>108</v>
      </c>
      <c r="H79" s="119" t="s">
        <v>107</v>
      </c>
      <c r="I79" s="81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Yes</v>
      </c>
      <c r="J79" s="120">
        <v>30999</v>
      </c>
      <c r="K79" s="120">
        <v>30340.6</v>
      </c>
      <c r="L79" s="120">
        <v>100</v>
      </c>
      <c r="M79" s="82">
        <f t="shared" ref="M79:M142" si="13">J79/L79</f>
        <v>309.99</v>
      </c>
      <c r="N79" s="83">
        <f t="shared" ref="N79:N142" si="14">K79/M79</f>
        <v>97.876060518081218</v>
      </c>
      <c r="O79" s="84">
        <f t="shared" si="9"/>
        <v>658.40000000000146</v>
      </c>
      <c r="P79" s="120">
        <v>-891</v>
      </c>
      <c r="Q79" s="120">
        <v>654.84</v>
      </c>
      <c r="R79" s="85">
        <f t="shared" si="10"/>
        <v>-236.15999999999997</v>
      </c>
      <c r="S79" s="86">
        <f t="shared" ref="S79:S142" si="15">(R79/(K79-P79))*(360/F79)</f>
        <v>-0.34027075141843516</v>
      </c>
      <c r="T79" s="119" t="s">
        <v>175</v>
      </c>
      <c r="U79" s="119" t="s">
        <v>153</v>
      </c>
      <c r="V79" s="119" t="s">
        <v>158</v>
      </c>
      <c r="W79" s="117">
        <f t="shared" si="11"/>
        <v>30</v>
      </c>
      <c r="AA79" s="119" t="s">
        <v>107</v>
      </c>
      <c r="AB79" s="120">
        <v>0</v>
      </c>
    </row>
    <row r="80" spans="1:28" ht="14.4">
      <c r="A80" s="15">
        <f t="shared" si="12"/>
        <v>67</v>
      </c>
      <c r="B80" s="119" t="s">
        <v>246</v>
      </c>
      <c r="C80" s="121">
        <v>2020</v>
      </c>
      <c r="D80" s="119" t="s">
        <v>38</v>
      </c>
      <c r="E80" s="119" t="s">
        <v>312</v>
      </c>
      <c r="F80" s="121">
        <v>8</v>
      </c>
      <c r="G80" s="119" t="s">
        <v>108</v>
      </c>
      <c r="H80" s="119" t="s">
        <v>107</v>
      </c>
      <c r="I80" s="81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Yes</v>
      </c>
      <c r="J80" s="120">
        <v>26999</v>
      </c>
      <c r="K80" s="120">
        <v>25195.89</v>
      </c>
      <c r="L80" s="120">
        <v>100</v>
      </c>
      <c r="M80" s="82">
        <f t="shared" si="13"/>
        <v>269.99</v>
      </c>
      <c r="N80" s="83">
        <f t="shared" si="14"/>
        <v>93.321567465461683</v>
      </c>
      <c r="O80" s="84">
        <f t="shared" si="9"/>
        <v>1803.1100000000006</v>
      </c>
      <c r="P80" s="120">
        <v>-2266.61</v>
      </c>
      <c r="Q80" s="120">
        <v>4122.63</v>
      </c>
      <c r="R80" s="85">
        <f t="shared" si="10"/>
        <v>1856.02</v>
      </c>
      <c r="S80" s="86">
        <f t="shared" si="15"/>
        <v>3.0412708238507054</v>
      </c>
      <c r="T80" s="119" t="s">
        <v>320</v>
      </c>
      <c r="U80" s="119" t="s">
        <v>464</v>
      </c>
      <c r="V80" s="119" t="s">
        <v>156</v>
      </c>
      <c r="W80" s="117">
        <f t="shared" si="11"/>
        <v>30</v>
      </c>
      <c r="AA80" s="119" t="s">
        <v>107</v>
      </c>
      <c r="AB80" s="120">
        <v>0</v>
      </c>
    </row>
    <row r="81" spans="1:28" ht="14.4">
      <c r="A81" s="15">
        <f t="shared" si="12"/>
        <v>68</v>
      </c>
      <c r="B81" s="119" t="s">
        <v>247</v>
      </c>
      <c r="C81" s="121">
        <v>2021</v>
      </c>
      <c r="D81" s="119" t="s">
        <v>45</v>
      </c>
      <c r="E81" s="119" t="s">
        <v>313</v>
      </c>
      <c r="F81" s="121">
        <v>20</v>
      </c>
      <c r="G81" s="119" t="s">
        <v>109</v>
      </c>
      <c r="H81" s="119" t="s">
        <v>103</v>
      </c>
      <c r="I81" s="81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120">
        <v>51994</v>
      </c>
      <c r="K81" s="120">
        <v>50624.86</v>
      </c>
      <c r="L81" s="120">
        <v>94</v>
      </c>
      <c r="M81" s="82">
        <f t="shared" si="13"/>
        <v>553.12765957446811</v>
      </c>
      <c r="N81" s="83">
        <f t="shared" si="14"/>
        <v>91.524730545832213</v>
      </c>
      <c r="O81" s="84">
        <f t="shared" si="9"/>
        <v>1369.1399999999994</v>
      </c>
      <c r="P81" s="120">
        <v>1825.3</v>
      </c>
      <c r="Q81" s="120">
        <v>0</v>
      </c>
      <c r="R81" s="85">
        <f t="shared" si="10"/>
        <v>1825.3</v>
      </c>
      <c r="S81" s="86">
        <f t="shared" si="15"/>
        <v>0.67327246393205187</v>
      </c>
      <c r="T81" s="119" t="s">
        <v>171</v>
      </c>
      <c r="U81" s="119" t="s">
        <v>464</v>
      </c>
      <c r="V81" s="119" t="s">
        <v>156</v>
      </c>
      <c r="W81" s="117">
        <f t="shared" si="11"/>
        <v>30</v>
      </c>
      <c r="AA81" s="119" t="s">
        <v>107</v>
      </c>
      <c r="AB81" s="120">
        <v>0</v>
      </c>
    </row>
    <row r="82" spans="1:28" ht="14.4">
      <c r="A82" s="15">
        <f t="shared" si="12"/>
        <v>69</v>
      </c>
      <c r="B82" s="119" t="s">
        <v>248</v>
      </c>
      <c r="C82" s="121">
        <v>2020</v>
      </c>
      <c r="D82" s="119" t="s">
        <v>38</v>
      </c>
      <c r="E82" s="119" t="s">
        <v>261</v>
      </c>
      <c r="F82" s="121">
        <v>7</v>
      </c>
      <c r="G82" s="119" t="s">
        <v>118</v>
      </c>
      <c r="H82" s="119" t="s">
        <v>107</v>
      </c>
      <c r="I82" s="81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Yes</v>
      </c>
      <c r="J82" s="120">
        <v>29994</v>
      </c>
      <c r="K82" s="120">
        <v>28612</v>
      </c>
      <c r="L82" s="120">
        <v>100</v>
      </c>
      <c r="M82" s="82">
        <f t="shared" si="13"/>
        <v>299.94</v>
      </c>
      <c r="N82" s="83">
        <f t="shared" si="14"/>
        <v>95.392411815696477</v>
      </c>
      <c r="O82" s="84">
        <f t="shared" si="9"/>
        <v>1382</v>
      </c>
      <c r="P82" s="120">
        <v>1450.47</v>
      </c>
      <c r="Q82" s="120">
        <v>259.70999999999998</v>
      </c>
      <c r="R82" s="85">
        <f t="shared" si="10"/>
        <v>1710.18</v>
      </c>
      <c r="S82" s="86">
        <f t="shared" si="15"/>
        <v>3.2381134010386856</v>
      </c>
      <c r="T82" s="119" t="s">
        <v>462</v>
      </c>
      <c r="U82" s="119" t="s">
        <v>464</v>
      </c>
      <c r="V82" s="119" t="s">
        <v>158</v>
      </c>
      <c r="W82" s="117">
        <f t="shared" si="11"/>
        <v>30</v>
      </c>
      <c r="AA82" s="119" t="s">
        <v>107</v>
      </c>
      <c r="AB82" s="120">
        <v>0</v>
      </c>
    </row>
    <row r="83" spans="1:28" ht="14.4">
      <c r="A83" s="15">
        <f t="shared" si="12"/>
        <v>70</v>
      </c>
      <c r="B83" s="119" t="s">
        <v>249</v>
      </c>
      <c r="C83" s="121">
        <v>2020</v>
      </c>
      <c r="D83" s="119" t="s">
        <v>38</v>
      </c>
      <c r="E83" s="119" t="s">
        <v>314</v>
      </c>
      <c r="F83" s="121">
        <v>9</v>
      </c>
      <c r="G83" s="119" t="s">
        <v>108</v>
      </c>
      <c r="H83" s="119" t="s">
        <v>107</v>
      </c>
      <c r="I83" s="81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Yes</v>
      </c>
      <c r="J83" s="120">
        <v>29999</v>
      </c>
      <c r="K83" s="120">
        <v>29133.759999999998</v>
      </c>
      <c r="L83" s="120">
        <v>94</v>
      </c>
      <c r="M83" s="82">
        <f t="shared" si="13"/>
        <v>319.13829787234044</v>
      </c>
      <c r="N83" s="83">
        <f t="shared" si="14"/>
        <v>91.288824294143126</v>
      </c>
      <c r="O83" s="84">
        <f t="shared" si="9"/>
        <v>865.2400000000016</v>
      </c>
      <c r="P83" s="120">
        <v>-3003.74</v>
      </c>
      <c r="Q83" s="120">
        <v>209.5</v>
      </c>
      <c r="R83" s="85">
        <f t="shared" si="10"/>
        <v>-2794.24</v>
      </c>
      <c r="S83" s="86">
        <f t="shared" si="15"/>
        <v>-3.4778560871256321</v>
      </c>
      <c r="T83" s="119" t="s">
        <v>173</v>
      </c>
      <c r="U83" s="119" t="s">
        <v>153</v>
      </c>
      <c r="V83" s="119" t="s">
        <v>157</v>
      </c>
      <c r="W83" s="117">
        <f t="shared" si="11"/>
        <v>30</v>
      </c>
      <c r="AA83" s="119" t="s">
        <v>103</v>
      </c>
      <c r="AB83" s="120">
        <v>0</v>
      </c>
    </row>
    <row r="84" spans="1:28" ht="14.4">
      <c r="A84" s="15">
        <f t="shared" si="12"/>
        <v>71</v>
      </c>
      <c r="B84" s="119" t="s">
        <v>250</v>
      </c>
      <c r="C84" s="121">
        <v>2017</v>
      </c>
      <c r="D84" s="119" t="s">
        <v>38</v>
      </c>
      <c r="E84" s="119" t="s">
        <v>274</v>
      </c>
      <c r="F84" s="121">
        <v>13</v>
      </c>
      <c r="G84" s="119" t="s">
        <v>102</v>
      </c>
      <c r="H84" s="119" t="s">
        <v>103</v>
      </c>
      <c r="I84" s="81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Yes</v>
      </c>
      <c r="J84" s="120">
        <v>24999</v>
      </c>
      <c r="K84" s="120">
        <v>24999</v>
      </c>
      <c r="L84" s="120">
        <v>99</v>
      </c>
      <c r="M84" s="82">
        <f t="shared" si="13"/>
        <v>252.5151515151515</v>
      </c>
      <c r="N84" s="83">
        <f t="shared" si="14"/>
        <v>99</v>
      </c>
      <c r="O84" s="84">
        <f t="shared" si="9"/>
        <v>0</v>
      </c>
      <c r="P84" s="120">
        <v>2953.47</v>
      </c>
      <c r="Q84" s="120">
        <v>2037</v>
      </c>
      <c r="R84" s="85">
        <f t="shared" si="10"/>
        <v>4990.4699999999993</v>
      </c>
      <c r="S84" s="86">
        <f t="shared" si="15"/>
        <v>6.2687370532362241</v>
      </c>
      <c r="T84" s="119" t="s">
        <v>174</v>
      </c>
      <c r="U84" s="119" t="s">
        <v>154</v>
      </c>
      <c r="V84" s="119" t="s">
        <v>159</v>
      </c>
      <c r="W84" s="117">
        <f t="shared" si="11"/>
        <v>30</v>
      </c>
      <c r="AA84" s="119" t="s">
        <v>107</v>
      </c>
      <c r="AB84" s="120">
        <v>0</v>
      </c>
    </row>
    <row r="85" spans="1:28" ht="14.4">
      <c r="A85" s="15">
        <f t="shared" si="12"/>
        <v>72</v>
      </c>
      <c r="B85" s="119" t="s">
        <v>251</v>
      </c>
      <c r="C85" s="121">
        <v>2019</v>
      </c>
      <c r="D85" s="119" t="s">
        <v>38</v>
      </c>
      <c r="E85" s="119" t="s">
        <v>312</v>
      </c>
      <c r="F85" s="121">
        <v>9</v>
      </c>
      <c r="G85" s="119" t="s">
        <v>108</v>
      </c>
      <c r="H85" s="119" t="s">
        <v>107</v>
      </c>
      <c r="I85" s="81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120">
        <v>21999</v>
      </c>
      <c r="K85" s="120">
        <v>20896</v>
      </c>
      <c r="L85" s="120">
        <v>99</v>
      </c>
      <c r="M85" s="82">
        <f t="shared" si="13"/>
        <v>222.21212121212122</v>
      </c>
      <c r="N85" s="83">
        <f t="shared" si="14"/>
        <v>94.036274376107997</v>
      </c>
      <c r="O85" s="84">
        <f t="shared" si="9"/>
        <v>1103</v>
      </c>
      <c r="P85" s="120">
        <v>-3140.5</v>
      </c>
      <c r="Q85" s="120">
        <v>2362.77</v>
      </c>
      <c r="R85" s="85">
        <f t="shared" si="10"/>
        <v>-777.73</v>
      </c>
      <c r="S85" s="86">
        <f t="shared" si="15"/>
        <v>-1.2942483306637822</v>
      </c>
      <c r="T85" s="119" t="s">
        <v>171</v>
      </c>
      <c r="U85" s="119" t="s">
        <v>153</v>
      </c>
      <c r="V85" s="119" t="s">
        <v>156</v>
      </c>
      <c r="W85" s="117">
        <f t="shared" si="11"/>
        <v>30</v>
      </c>
      <c r="AA85" s="119" t="s">
        <v>107</v>
      </c>
      <c r="AB85" s="120">
        <v>1000</v>
      </c>
    </row>
    <row r="86" spans="1:28" ht="14.4">
      <c r="A86" s="15">
        <f t="shared" si="12"/>
        <v>73</v>
      </c>
      <c r="B86" s="119" t="s">
        <v>252</v>
      </c>
      <c r="C86" s="121">
        <v>2019</v>
      </c>
      <c r="D86" s="119" t="s">
        <v>38</v>
      </c>
      <c r="E86" s="119" t="s">
        <v>314</v>
      </c>
      <c r="F86" s="121">
        <v>9</v>
      </c>
      <c r="G86" s="119" t="s">
        <v>117</v>
      </c>
      <c r="H86" s="119" t="s">
        <v>107</v>
      </c>
      <c r="I86" s="81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Yes</v>
      </c>
      <c r="J86" s="120">
        <v>27994</v>
      </c>
      <c r="K86" s="120">
        <v>26760.59</v>
      </c>
      <c r="L86" s="120">
        <v>100</v>
      </c>
      <c r="M86" s="82">
        <f t="shared" si="13"/>
        <v>279.94</v>
      </c>
      <c r="N86" s="83">
        <f t="shared" si="14"/>
        <v>95.59402014717439</v>
      </c>
      <c r="O86" s="84">
        <f t="shared" si="9"/>
        <v>1233.4099999999999</v>
      </c>
      <c r="P86" s="120">
        <v>799.82</v>
      </c>
      <c r="Q86" s="120">
        <v>0</v>
      </c>
      <c r="R86" s="85">
        <f t="shared" si="10"/>
        <v>799.82</v>
      </c>
      <c r="S86" s="86">
        <f t="shared" si="15"/>
        <v>1.2323517368706707</v>
      </c>
      <c r="T86" s="119" t="s">
        <v>462</v>
      </c>
      <c r="U86" s="119" t="s">
        <v>155</v>
      </c>
      <c r="V86" s="119" t="s">
        <v>158</v>
      </c>
      <c r="W86" s="117">
        <f t="shared" si="11"/>
        <v>30</v>
      </c>
      <c r="AA86" s="119" t="s">
        <v>103</v>
      </c>
      <c r="AB86" s="120">
        <v>0</v>
      </c>
    </row>
    <row r="87" spans="1:28" ht="14.4">
      <c r="A87" s="15">
        <f t="shared" si="12"/>
        <v>74</v>
      </c>
      <c r="B87" s="119" t="s">
        <v>253</v>
      </c>
      <c r="C87" s="121">
        <v>2022</v>
      </c>
      <c r="D87" s="119" t="s">
        <v>38</v>
      </c>
      <c r="E87" s="119" t="s">
        <v>261</v>
      </c>
      <c r="F87" s="121">
        <v>13</v>
      </c>
      <c r="G87" s="119" t="s">
        <v>109</v>
      </c>
      <c r="H87" s="119" t="s">
        <v>103</v>
      </c>
      <c r="I87" s="81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Yes</v>
      </c>
      <c r="J87" s="120">
        <v>37999</v>
      </c>
      <c r="K87" s="120">
        <v>36458.400000000001</v>
      </c>
      <c r="L87" s="120">
        <v>101</v>
      </c>
      <c r="M87" s="82">
        <f t="shared" si="13"/>
        <v>376.22772277227722</v>
      </c>
      <c r="N87" s="83">
        <f t="shared" si="14"/>
        <v>96.905139608937077</v>
      </c>
      <c r="O87" s="84">
        <f t="shared" si="9"/>
        <v>1540.5999999999985</v>
      </c>
      <c r="P87" s="120">
        <v>2891.87</v>
      </c>
      <c r="Q87" s="120">
        <v>1079</v>
      </c>
      <c r="R87" s="85">
        <f t="shared" si="10"/>
        <v>3970.87</v>
      </c>
      <c r="S87" s="86">
        <f t="shared" si="15"/>
        <v>3.2759583384446902</v>
      </c>
      <c r="T87" s="119" t="s">
        <v>169</v>
      </c>
      <c r="U87" s="119" t="s">
        <v>154</v>
      </c>
      <c r="V87" s="119" t="s">
        <v>159</v>
      </c>
      <c r="W87" s="117">
        <f t="shared" si="11"/>
        <v>30</v>
      </c>
      <c r="AA87" s="119" t="s">
        <v>107</v>
      </c>
      <c r="AB87" s="120">
        <v>1300</v>
      </c>
    </row>
    <row r="88" spans="1:28" ht="14.4">
      <c r="A88" s="15">
        <f t="shared" si="12"/>
        <v>75</v>
      </c>
      <c r="B88" s="119" t="s">
        <v>254</v>
      </c>
      <c r="C88" s="121">
        <v>2020</v>
      </c>
      <c r="D88" s="119" t="s">
        <v>38</v>
      </c>
      <c r="E88" s="119" t="s">
        <v>312</v>
      </c>
      <c r="F88" s="121">
        <v>18</v>
      </c>
      <c r="G88" s="119" t="s">
        <v>108</v>
      </c>
      <c r="H88" s="119" t="s">
        <v>103</v>
      </c>
      <c r="I88" s="81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Yes</v>
      </c>
      <c r="J88" s="120">
        <v>27999</v>
      </c>
      <c r="K88" s="120">
        <v>27999</v>
      </c>
      <c r="L88" s="120">
        <v>95</v>
      </c>
      <c r="M88" s="82">
        <f t="shared" si="13"/>
        <v>294.72631578947369</v>
      </c>
      <c r="N88" s="83">
        <f t="shared" si="14"/>
        <v>95</v>
      </c>
      <c r="O88" s="84">
        <f t="shared" si="9"/>
        <v>0</v>
      </c>
      <c r="P88" s="120">
        <v>-2250.54</v>
      </c>
      <c r="Q88" s="120">
        <v>0</v>
      </c>
      <c r="R88" s="85">
        <f t="shared" si="10"/>
        <v>-2250.54</v>
      </c>
      <c r="S88" s="86">
        <f t="shared" si="15"/>
        <v>-1.4879829577573742</v>
      </c>
      <c r="T88" s="119" t="s">
        <v>160</v>
      </c>
      <c r="U88" s="119" t="s">
        <v>464</v>
      </c>
      <c r="V88" s="119" t="s">
        <v>157</v>
      </c>
      <c r="W88" s="117">
        <f t="shared" si="11"/>
        <v>30</v>
      </c>
      <c r="AA88" s="119" t="s">
        <v>103</v>
      </c>
      <c r="AB88" s="120">
        <v>0</v>
      </c>
    </row>
    <row r="89" spans="1:28" ht="14.4">
      <c r="A89" s="15">
        <f t="shared" si="12"/>
        <v>76</v>
      </c>
      <c r="B89" s="119" t="s">
        <v>255</v>
      </c>
      <c r="C89" s="121">
        <v>2021</v>
      </c>
      <c r="D89" s="119" t="s">
        <v>38</v>
      </c>
      <c r="E89" s="119" t="s">
        <v>315</v>
      </c>
      <c r="F89" s="121">
        <v>43</v>
      </c>
      <c r="G89" s="119" t="s">
        <v>102</v>
      </c>
      <c r="H89" s="119" t="s">
        <v>107</v>
      </c>
      <c r="I89" s="81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Yes</v>
      </c>
      <c r="J89" s="120">
        <v>101991</v>
      </c>
      <c r="K89" s="120">
        <v>99939.49</v>
      </c>
      <c r="L89" s="120">
        <v>92</v>
      </c>
      <c r="M89" s="82">
        <f t="shared" si="13"/>
        <v>1108.5978260869565</v>
      </c>
      <c r="N89" s="83">
        <f t="shared" si="14"/>
        <v>90.149455148003256</v>
      </c>
      <c r="O89" s="84">
        <f t="shared" si="9"/>
        <v>2051.5099999999948</v>
      </c>
      <c r="P89" s="120">
        <v>-2589.84</v>
      </c>
      <c r="Q89" s="120">
        <v>4990.26</v>
      </c>
      <c r="R89" s="85">
        <f t="shared" si="10"/>
        <v>2400.42</v>
      </c>
      <c r="S89" s="86">
        <f t="shared" si="15"/>
        <v>0.19600771345022661</v>
      </c>
      <c r="T89" s="119" t="s">
        <v>169</v>
      </c>
      <c r="U89" s="119" t="s">
        <v>154</v>
      </c>
      <c r="V89" s="119" t="s">
        <v>157</v>
      </c>
      <c r="W89" s="117">
        <f t="shared" si="11"/>
        <v>45</v>
      </c>
      <c r="AA89" s="119" t="s">
        <v>107</v>
      </c>
      <c r="AB89" s="120">
        <v>0</v>
      </c>
    </row>
    <row r="90" spans="1:28" ht="14.4">
      <c r="A90" s="15">
        <f t="shared" si="12"/>
        <v>77</v>
      </c>
      <c r="B90" s="119" t="s">
        <v>256</v>
      </c>
      <c r="C90" s="121">
        <v>2021</v>
      </c>
      <c r="D90" s="119" t="s">
        <v>38</v>
      </c>
      <c r="E90" s="119" t="s">
        <v>291</v>
      </c>
      <c r="F90" s="119">
        <v>1</v>
      </c>
      <c r="G90" s="119" t="s">
        <v>102</v>
      </c>
      <c r="H90" s="119" t="s">
        <v>103</v>
      </c>
      <c r="I90" s="81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Yes</v>
      </c>
      <c r="J90" s="120">
        <v>194993</v>
      </c>
      <c r="K90" s="120">
        <v>194993</v>
      </c>
      <c r="L90" s="120">
        <v>107</v>
      </c>
      <c r="M90" s="82">
        <f t="shared" si="13"/>
        <v>1822.3644859813085</v>
      </c>
      <c r="N90" s="83">
        <f t="shared" si="14"/>
        <v>107</v>
      </c>
      <c r="O90" s="84">
        <f t="shared" si="9"/>
        <v>0</v>
      </c>
      <c r="P90" s="120">
        <v>27202.19</v>
      </c>
      <c r="Q90" s="120">
        <v>14386.65</v>
      </c>
      <c r="R90" s="85">
        <f t="shared" si="10"/>
        <v>41588.839999999997</v>
      </c>
      <c r="S90" s="86">
        <f t="shared" si="15"/>
        <v>89.230050203583858</v>
      </c>
      <c r="T90" s="119" t="s">
        <v>320</v>
      </c>
      <c r="U90" s="119" t="s">
        <v>152</v>
      </c>
      <c r="V90" s="119" t="s">
        <v>156</v>
      </c>
      <c r="W90" s="117">
        <f t="shared" si="11"/>
        <v>30</v>
      </c>
      <c r="AA90" s="119" t="s">
        <v>107</v>
      </c>
      <c r="AB90" s="120">
        <v>0</v>
      </c>
    </row>
    <row r="91" spans="1:28" ht="14.4">
      <c r="A91" s="15">
        <f t="shared" si="12"/>
        <v>78</v>
      </c>
      <c r="B91" s="119" t="s">
        <v>257</v>
      </c>
      <c r="C91" s="121">
        <v>2019</v>
      </c>
      <c r="D91" s="119" t="s">
        <v>8</v>
      </c>
      <c r="E91" s="119" t="s">
        <v>316</v>
      </c>
      <c r="F91" s="119">
        <v>31</v>
      </c>
      <c r="G91" s="119" t="s">
        <v>108</v>
      </c>
      <c r="H91" s="119" t="s">
        <v>103</v>
      </c>
      <c r="I91" s="81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No</v>
      </c>
      <c r="J91" s="120">
        <v>31499</v>
      </c>
      <c r="K91" s="120">
        <v>29999</v>
      </c>
      <c r="L91" s="120">
        <v>96</v>
      </c>
      <c r="M91" s="82">
        <f t="shared" si="13"/>
        <v>328.11458333333331</v>
      </c>
      <c r="N91" s="83">
        <f t="shared" si="14"/>
        <v>91.428426299247604</v>
      </c>
      <c r="O91" s="84">
        <f t="shared" si="9"/>
        <v>1500</v>
      </c>
      <c r="P91" s="120">
        <v>-2743.96</v>
      </c>
      <c r="Q91" s="120">
        <v>2895.42</v>
      </c>
      <c r="R91" s="85">
        <f t="shared" si="10"/>
        <v>151.46000000000004</v>
      </c>
      <c r="S91" s="86">
        <f t="shared" si="15"/>
        <v>5.3718122081224354E-2</v>
      </c>
      <c r="T91" s="119" t="s">
        <v>175</v>
      </c>
      <c r="U91" s="119" t="s">
        <v>153</v>
      </c>
      <c r="V91" s="119" t="s">
        <v>159</v>
      </c>
      <c r="W91" s="117">
        <f t="shared" si="11"/>
        <v>45</v>
      </c>
      <c r="AA91" s="119" t="s">
        <v>103</v>
      </c>
      <c r="AB91" s="120">
        <v>0</v>
      </c>
    </row>
    <row r="92" spans="1:28" ht="14.4">
      <c r="A92" s="15">
        <f t="shared" si="12"/>
        <v>79</v>
      </c>
      <c r="B92" s="119" t="s">
        <v>258</v>
      </c>
      <c r="C92" s="121">
        <v>2022</v>
      </c>
      <c r="D92" s="119" t="s">
        <v>38</v>
      </c>
      <c r="E92" s="119" t="s">
        <v>317</v>
      </c>
      <c r="F92" s="119">
        <v>57</v>
      </c>
      <c r="G92" s="119" t="s">
        <v>108</v>
      </c>
      <c r="H92" s="119" t="s">
        <v>107</v>
      </c>
      <c r="I92" s="81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120">
        <v>43490</v>
      </c>
      <c r="K92" s="120">
        <v>43490</v>
      </c>
      <c r="L92" s="120">
        <v>95</v>
      </c>
      <c r="M92" s="82">
        <f t="shared" si="13"/>
        <v>457.78947368421052</v>
      </c>
      <c r="N92" s="83">
        <f t="shared" si="14"/>
        <v>95</v>
      </c>
      <c r="O92" s="84">
        <f t="shared" si="9"/>
        <v>0</v>
      </c>
      <c r="P92" s="120">
        <v>-5266.79</v>
      </c>
      <c r="Q92" s="120">
        <v>2000.86</v>
      </c>
      <c r="R92" s="85">
        <f t="shared" si="10"/>
        <v>-3265.9300000000003</v>
      </c>
      <c r="S92" s="86">
        <f t="shared" si="15"/>
        <v>-0.42305751292875254</v>
      </c>
      <c r="T92" s="119" t="s">
        <v>168</v>
      </c>
      <c r="U92" s="119" t="s">
        <v>464</v>
      </c>
      <c r="V92" s="119" t="s">
        <v>156</v>
      </c>
      <c r="W92" s="117">
        <f t="shared" si="11"/>
        <v>60</v>
      </c>
      <c r="AA92" s="119" t="s">
        <v>103</v>
      </c>
      <c r="AB92" s="120">
        <v>0</v>
      </c>
    </row>
    <row r="93" spans="1:28" ht="14.4">
      <c r="A93" s="15">
        <f t="shared" si="12"/>
        <v>80</v>
      </c>
      <c r="B93" s="119" t="s">
        <v>259</v>
      </c>
      <c r="C93" s="121">
        <v>2020</v>
      </c>
      <c r="D93" s="119" t="s">
        <v>38</v>
      </c>
      <c r="E93" s="119" t="s">
        <v>318</v>
      </c>
      <c r="F93" s="119">
        <v>10</v>
      </c>
      <c r="G93" s="119" t="s">
        <v>117</v>
      </c>
      <c r="H93" s="119" t="s">
        <v>107</v>
      </c>
      <c r="I93" s="81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Yes</v>
      </c>
      <c r="J93" s="120">
        <v>33994</v>
      </c>
      <c r="K93" s="120">
        <v>33500</v>
      </c>
      <c r="L93" s="120">
        <v>93</v>
      </c>
      <c r="M93" s="82">
        <f t="shared" si="13"/>
        <v>365.52688172043008</v>
      </c>
      <c r="N93" s="83">
        <f t="shared" si="14"/>
        <v>91.64852621050774</v>
      </c>
      <c r="O93" s="84">
        <f t="shared" si="9"/>
        <v>494</v>
      </c>
      <c r="P93" s="120">
        <v>86.97</v>
      </c>
      <c r="Q93" s="120">
        <v>0</v>
      </c>
      <c r="R93" s="85">
        <f t="shared" si="10"/>
        <v>86.97</v>
      </c>
      <c r="S93" s="86">
        <f t="shared" si="15"/>
        <v>9.3703564148477414E-2</v>
      </c>
      <c r="T93" s="119" t="s">
        <v>463</v>
      </c>
      <c r="U93" s="119" t="s">
        <v>152</v>
      </c>
      <c r="V93" s="119"/>
      <c r="W93" s="117">
        <f t="shared" si="11"/>
        <v>30</v>
      </c>
      <c r="AA93" s="119" t="s">
        <v>107</v>
      </c>
      <c r="AB93" s="120">
        <v>0</v>
      </c>
    </row>
    <row r="94" spans="1:28" ht="14.4">
      <c r="A94" s="15">
        <f t="shared" si="12"/>
        <v>81</v>
      </c>
      <c r="B94" s="119" t="s">
        <v>260</v>
      </c>
      <c r="C94" s="121">
        <v>2018</v>
      </c>
      <c r="D94" s="119" t="s">
        <v>38</v>
      </c>
      <c r="E94" s="119" t="s">
        <v>319</v>
      </c>
      <c r="F94" s="119">
        <v>51</v>
      </c>
      <c r="G94" s="119" t="s">
        <v>102</v>
      </c>
      <c r="H94" s="119" t="s">
        <v>107</v>
      </c>
      <c r="I94" s="81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120">
        <v>41991</v>
      </c>
      <c r="K94" s="120">
        <v>41991</v>
      </c>
      <c r="L94" s="37">
        <v>0.93</v>
      </c>
      <c r="M94" s="82">
        <f t="shared" si="13"/>
        <v>45151.612903225803</v>
      </c>
      <c r="N94" s="83">
        <f t="shared" si="14"/>
        <v>0.93</v>
      </c>
      <c r="O94" s="84">
        <f t="shared" si="9"/>
        <v>0</v>
      </c>
      <c r="P94" s="120">
        <v>-2249.4899999999998</v>
      </c>
      <c r="Q94" s="120">
        <v>0</v>
      </c>
      <c r="R94" s="85">
        <f t="shared" si="10"/>
        <v>-2249.4899999999998</v>
      </c>
      <c r="S94" s="86">
        <f t="shared" si="15"/>
        <v>-0.35891901154748668</v>
      </c>
      <c r="T94" s="119" t="s">
        <v>462</v>
      </c>
      <c r="U94" s="119" t="s">
        <v>464</v>
      </c>
      <c r="V94" s="119" t="s">
        <v>157</v>
      </c>
      <c r="W94" s="117">
        <f t="shared" si="11"/>
        <v>60</v>
      </c>
      <c r="AA94" s="119" t="s">
        <v>103</v>
      </c>
      <c r="AB94" s="120">
        <v>0</v>
      </c>
    </row>
    <row r="95" spans="1:28" ht="14.4">
      <c r="A95" s="15">
        <f t="shared" si="12"/>
        <v>82</v>
      </c>
      <c r="B95" s="119" t="s">
        <v>323</v>
      </c>
      <c r="C95" s="121">
        <v>2014</v>
      </c>
      <c r="D95" s="119" t="s">
        <v>53</v>
      </c>
      <c r="E95" s="119" t="s">
        <v>419</v>
      </c>
      <c r="F95" s="119">
        <v>62</v>
      </c>
      <c r="G95" s="119" t="s">
        <v>108</v>
      </c>
      <c r="H95" s="119" t="s">
        <v>103</v>
      </c>
      <c r="I95" s="81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No</v>
      </c>
      <c r="J95" s="120">
        <v>22999</v>
      </c>
      <c r="K95" s="120">
        <v>21576.75</v>
      </c>
      <c r="L95" s="36">
        <v>0.91</v>
      </c>
      <c r="M95" s="82">
        <f t="shared" si="13"/>
        <v>25273.626373626372</v>
      </c>
      <c r="N95" s="83">
        <f t="shared" si="14"/>
        <v>0.85372592286621163</v>
      </c>
      <c r="O95" s="84">
        <f t="shared" si="9"/>
        <v>1422.25</v>
      </c>
      <c r="P95" s="120">
        <v>-2427.31</v>
      </c>
      <c r="Q95" s="120">
        <v>0</v>
      </c>
      <c r="R95" s="85">
        <f t="shared" si="10"/>
        <v>-2427.31</v>
      </c>
      <c r="S95" s="86">
        <f t="shared" si="15"/>
        <v>-0.58715309262333659</v>
      </c>
      <c r="T95" s="119" t="s">
        <v>174</v>
      </c>
      <c r="U95" s="119" t="s">
        <v>154</v>
      </c>
      <c r="V95" s="119" t="s">
        <v>159</v>
      </c>
      <c r="W95" s="117">
        <f t="shared" si="11"/>
        <v>90</v>
      </c>
      <c r="AA95" s="119" t="s">
        <v>103</v>
      </c>
      <c r="AB95" s="120">
        <v>0</v>
      </c>
    </row>
    <row r="96" spans="1:28" ht="14.4">
      <c r="A96" s="15">
        <f t="shared" si="12"/>
        <v>83</v>
      </c>
      <c r="B96" s="119" t="s">
        <v>324</v>
      </c>
      <c r="C96" s="121">
        <v>2021</v>
      </c>
      <c r="D96" s="119" t="s">
        <v>38</v>
      </c>
      <c r="E96" s="119" t="s">
        <v>273</v>
      </c>
      <c r="F96" s="119">
        <v>6</v>
      </c>
      <c r="G96" s="119" t="s">
        <v>117</v>
      </c>
      <c r="H96" s="119" t="s">
        <v>103</v>
      </c>
      <c r="I96" s="81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120">
        <v>33994</v>
      </c>
      <c r="K96" s="120">
        <v>31694</v>
      </c>
      <c r="L96" s="37">
        <v>1</v>
      </c>
      <c r="M96" s="82">
        <f t="shared" si="13"/>
        <v>33994</v>
      </c>
      <c r="N96" s="83">
        <f t="shared" si="14"/>
        <v>0.93234100135317999</v>
      </c>
      <c r="O96" s="84">
        <f t="shared" si="9"/>
        <v>2300</v>
      </c>
      <c r="P96" s="120">
        <v>830.78</v>
      </c>
      <c r="Q96" s="120">
        <v>467.06</v>
      </c>
      <c r="R96" s="85">
        <f t="shared" si="10"/>
        <v>1297.8399999999999</v>
      </c>
      <c r="S96" s="86">
        <f t="shared" si="15"/>
        <v>2.5230808710173469</v>
      </c>
      <c r="T96" s="119" t="s">
        <v>175</v>
      </c>
      <c r="U96" s="119" t="s">
        <v>154</v>
      </c>
      <c r="V96" s="119" t="s">
        <v>156</v>
      </c>
      <c r="W96" s="117">
        <f t="shared" si="11"/>
        <v>30</v>
      </c>
      <c r="AA96" s="119" t="s">
        <v>107</v>
      </c>
      <c r="AB96" s="120">
        <v>1300</v>
      </c>
    </row>
    <row r="97" spans="1:28" ht="14.4">
      <c r="A97" s="15">
        <f t="shared" si="12"/>
        <v>84</v>
      </c>
      <c r="B97" s="119" t="s">
        <v>325</v>
      </c>
      <c r="C97" s="121">
        <v>2021</v>
      </c>
      <c r="D97" s="119" t="s">
        <v>12</v>
      </c>
      <c r="E97" s="119" t="s">
        <v>420</v>
      </c>
      <c r="F97" s="119">
        <v>54</v>
      </c>
      <c r="G97" s="119" t="s">
        <v>102</v>
      </c>
      <c r="H97" s="119" t="s">
        <v>103</v>
      </c>
      <c r="I97" s="81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No</v>
      </c>
      <c r="J97" s="120">
        <v>39990</v>
      </c>
      <c r="K97" s="120">
        <v>39990</v>
      </c>
      <c r="L97" s="37">
        <v>0.98</v>
      </c>
      <c r="M97" s="82">
        <f t="shared" si="13"/>
        <v>40806.122448979593</v>
      </c>
      <c r="N97" s="83">
        <f t="shared" si="14"/>
        <v>0.98</v>
      </c>
      <c r="O97" s="84">
        <f t="shared" si="9"/>
        <v>0</v>
      </c>
      <c r="P97" s="120">
        <v>1172.9100000000001</v>
      </c>
      <c r="Q97" s="120">
        <v>297.17</v>
      </c>
      <c r="R97" s="85">
        <f t="shared" si="10"/>
        <v>1470.0800000000002</v>
      </c>
      <c r="S97" s="86">
        <f t="shared" si="15"/>
        <v>0.25247985702517461</v>
      </c>
      <c r="T97" s="119" t="s">
        <v>173</v>
      </c>
      <c r="U97" s="119" t="s">
        <v>155</v>
      </c>
      <c r="V97" s="119" t="s">
        <v>157</v>
      </c>
      <c r="W97" s="117">
        <f t="shared" si="11"/>
        <v>60</v>
      </c>
      <c r="AA97" s="119" t="s">
        <v>103</v>
      </c>
      <c r="AB97" s="120">
        <v>0</v>
      </c>
    </row>
    <row r="98" spans="1:28" ht="14.4">
      <c r="A98" s="15">
        <f t="shared" si="12"/>
        <v>85</v>
      </c>
      <c r="B98" s="119" t="s">
        <v>326</v>
      </c>
      <c r="C98" s="121">
        <v>2022</v>
      </c>
      <c r="D98" s="119" t="s">
        <v>38</v>
      </c>
      <c r="E98" s="119" t="s">
        <v>289</v>
      </c>
      <c r="F98" s="119">
        <v>12</v>
      </c>
      <c r="G98" s="119" t="s">
        <v>114</v>
      </c>
      <c r="H98" s="119" t="s">
        <v>107</v>
      </c>
      <c r="I98" s="81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Yes</v>
      </c>
      <c r="J98" s="120">
        <v>42994</v>
      </c>
      <c r="K98" s="120">
        <v>42994</v>
      </c>
      <c r="L98" s="36">
        <v>0.99</v>
      </c>
      <c r="M98" s="82">
        <f t="shared" si="13"/>
        <v>43428.282828282827</v>
      </c>
      <c r="N98" s="83">
        <f t="shared" si="14"/>
        <v>0.99</v>
      </c>
      <c r="O98" s="84">
        <f t="shared" si="9"/>
        <v>0</v>
      </c>
      <c r="P98" s="120">
        <v>6224</v>
      </c>
      <c r="Q98" s="120">
        <v>1561.89</v>
      </c>
      <c r="R98" s="85">
        <f t="shared" si="10"/>
        <v>7785.89</v>
      </c>
      <c r="S98" s="86">
        <f t="shared" si="15"/>
        <v>6.3523714985042155</v>
      </c>
      <c r="T98" s="119" t="s">
        <v>171</v>
      </c>
      <c r="U98" s="119" t="s">
        <v>464</v>
      </c>
      <c r="V98" s="119" t="s">
        <v>158</v>
      </c>
      <c r="W98" s="117">
        <f t="shared" si="11"/>
        <v>30</v>
      </c>
      <c r="AA98" s="119" t="s">
        <v>103</v>
      </c>
      <c r="AB98" s="120">
        <v>0</v>
      </c>
    </row>
    <row r="99" spans="1:28" ht="14.4">
      <c r="A99" s="15">
        <f t="shared" si="12"/>
        <v>86</v>
      </c>
      <c r="B99" s="119" t="s">
        <v>327</v>
      </c>
      <c r="C99" s="121">
        <v>2021</v>
      </c>
      <c r="D99" s="119" t="s">
        <v>38</v>
      </c>
      <c r="E99" s="119" t="s">
        <v>421</v>
      </c>
      <c r="F99" s="119">
        <v>9</v>
      </c>
      <c r="G99" s="119" t="s">
        <v>109</v>
      </c>
      <c r="H99" s="119" t="s">
        <v>107</v>
      </c>
      <c r="I99" s="81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120">
        <v>66994</v>
      </c>
      <c r="K99" s="120">
        <v>65284.18</v>
      </c>
      <c r="L99" s="37">
        <v>1</v>
      </c>
      <c r="M99" s="82">
        <f t="shared" si="13"/>
        <v>66994</v>
      </c>
      <c r="N99" s="83">
        <f t="shared" si="14"/>
        <v>0.97447801295638414</v>
      </c>
      <c r="O99" s="84">
        <f t="shared" si="9"/>
        <v>1709.8199999999997</v>
      </c>
      <c r="P99" s="120">
        <v>3985.68</v>
      </c>
      <c r="Q99" s="120">
        <v>463.26</v>
      </c>
      <c r="R99" s="85">
        <f t="shared" si="10"/>
        <v>4448.9399999999996</v>
      </c>
      <c r="S99" s="86">
        <f t="shared" si="15"/>
        <v>2.9031313979950566</v>
      </c>
      <c r="T99" s="119" t="s">
        <v>173</v>
      </c>
      <c r="U99" s="119" t="s">
        <v>152</v>
      </c>
      <c r="V99" s="119" t="s">
        <v>158</v>
      </c>
      <c r="W99" s="117">
        <f t="shared" si="11"/>
        <v>30</v>
      </c>
      <c r="AA99" s="119" t="s">
        <v>107</v>
      </c>
      <c r="AB99" s="120">
        <v>0</v>
      </c>
    </row>
    <row r="100" spans="1:28" ht="14.4">
      <c r="A100" s="15">
        <f t="shared" si="12"/>
        <v>87</v>
      </c>
      <c r="B100" s="119" t="s">
        <v>328</v>
      </c>
      <c r="C100" s="121">
        <v>2020</v>
      </c>
      <c r="D100" s="119" t="s">
        <v>38</v>
      </c>
      <c r="E100" s="119" t="s">
        <v>261</v>
      </c>
      <c r="F100" s="119">
        <v>19</v>
      </c>
      <c r="G100" s="119" t="s">
        <v>102</v>
      </c>
      <c r="H100" s="119" t="s">
        <v>107</v>
      </c>
      <c r="I100" s="81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Yes</v>
      </c>
      <c r="J100" s="120">
        <v>27999</v>
      </c>
      <c r="K100" s="120">
        <v>27497</v>
      </c>
      <c r="L100" s="37">
        <v>1</v>
      </c>
      <c r="M100" s="82">
        <f t="shared" si="13"/>
        <v>27999</v>
      </c>
      <c r="N100" s="83">
        <f t="shared" si="14"/>
        <v>0.98207078824243721</v>
      </c>
      <c r="O100" s="84">
        <f t="shared" si="9"/>
        <v>502</v>
      </c>
      <c r="P100" s="120">
        <v>1949.97</v>
      </c>
      <c r="Q100" s="120">
        <v>2782.92</v>
      </c>
      <c r="R100" s="85">
        <f t="shared" si="10"/>
        <v>4732.8900000000003</v>
      </c>
      <c r="S100" s="86">
        <f t="shared" si="15"/>
        <v>3.5102244967933958</v>
      </c>
      <c r="T100" s="119" t="s">
        <v>160</v>
      </c>
      <c r="U100" s="119" t="s">
        <v>464</v>
      </c>
      <c r="V100" s="119" t="s">
        <v>156</v>
      </c>
      <c r="W100" s="117">
        <f t="shared" si="11"/>
        <v>30</v>
      </c>
      <c r="AA100" s="119" t="s">
        <v>103</v>
      </c>
      <c r="AB100" s="120">
        <v>0</v>
      </c>
    </row>
    <row r="101" spans="1:28" ht="14.4">
      <c r="A101" s="15">
        <f t="shared" si="12"/>
        <v>88</v>
      </c>
      <c r="B101" s="119" t="s">
        <v>329</v>
      </c>
      <c r="C101" s="121">
        <v>2022</v>
      </c>
      <c r="D101" s="119" t="s">
        <v>38</v>
      </c>
      <c r="E101" s="119" t="s">
        <v>274</v>
      </c>
      <c r="F101" s="119">
        <v>38</v>
      </c>
      <c r="G101" s="119" t="s">
        <v>114</v>
      </c>
      <c r="H101" s="119" t="s">
        <v>107</v>
      </c>
      <c r="I101" s="81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Yes</v>
      </c>
      <c r="J101" s="120">
        <v>38992</v>
      </c>
      <c r="K101" s="120">
        <v>39992</v>
      </c>
      <c r="L101" s="37">
        <v>0.99</v>
      </c>
      <c r="M101" s="82">
        <f t="shared" si="13"/>
        <v>39385.858585858587</v>
      </c>
      <c r="N101" s="83">
        <f t="shared" si="14"/>
        <v>1.0153898235535495</v>
      </c>
      <c r="O101" s="84">
        <f t="shared" si="9"/>
        <v>-1000</v>
      </c>
      <c r="P101" s="120">
        <v>2705.14</v>
      </c>
      <c r="Q101" s="120">
        <v>660.13</v>
      </c>
      <c r="R101" s="85">
        <f t="shared" si="10"/>
        <v>3365.27</v>
      </c>
      <c r="S101" s="86">
        <f t="shared" si="15"/>
        <v>0.855033254695029</v>
      </c>
      <c r="T101" s="119" t="s">
        <v>176</v>
      </c>
      <c r="U101" s="119" t="s">
        <v>464</v>
      </c>
      <c r="V101" s="119" t="s">
        <v>157</v>
      </c>
      <c r="W101" s="117">
        <f t="shared" si="11"/>
        <v>45</v>
      </c>
      <c r="AA101" s="119" t="s">
        <v>103</v>
      </c>
      <c r="AB101" s="120">
        <v>0</v>
      </c>
    </row>
    <row r="102" spans="1:28" ht="14.4">
      <c r="A102" s="15">
        <f t="shared" si="12"/>
        <v>89</v>
      </c>
      <c r="B102" s="119" t="s">
        <v>330</v>
      </c>
      <c r="C102" s="121">
        <v>2021</v>
      </c>
      <c r="D102" s="119" t="s">
        <v>38</v>
      </c>
      <c r="E102" s="119" t="s">
        <v>270</v>
      </c>
      <c r="F102" s="119">
        <v>12</v>
      </c>
      <c r="G102" s="119" t="s">
        <v>108</v>
      </c>
      <c r="H102" s="119" t="s">
        <v>107</v>
      </c>
      <c r="I102" s="81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Yes</v>
      </c>
      <c r="J102" s="120">
        <v>30999</v>
      </c>
      <c r="K102" s="120">
        <v>30999</v>
      </c>
      <c r="L102" s="36">
        <v>0.98</v>
      </c>
      <c r="M102" s="82">
        <f t="shared" si="13"/>
        <v>31631.632653061224</v>
      </c>
      <c r="N102" s="83">
        <f t="shared" si="14"/>
        <v>0.98</v>
      </c>
      <c r="O102" s="84">
        <f t="shared" si="9"/>
        <v>0</v>
      </c>
      <c r="P102" s="120">
        <v>561.5</v>
      </c>
      <c r="Q102" s="120">
        <v>182.58</v>
      </c>
      <c r="R102" s="85">
        <f t="shared" si="10"/>
        <v>744.08</v>
      </c>
      <c r="S102" s="86">
        <f t="shared" si="15"/>
        <v>0.73338480492813152</v>
      </c>
      <c r="T102" s="119" t="s">
        <v>462</v>
      </c>
      <c r="U102" s="119" t="s">
        <v>464</v>
      </c>
      <c r="V102" s="119" t="s">
        <v>156</v>
      </c>
      <c r="W102" s="117">
        <f t="shared" si="11"/>
        <v>30</v>
      </c>
      <c r="AA102" s="119" t="s">
        <v>107</v>
      </c>
      <c r="AB102" s="120">
        <v>0</v>
      </c>
    </row>
    <row r="103" spans="1:28" ht="14.4">
      <c r="A103" s="15">
        <f t="shared" si="12"/>
        <v>90</v>
      </c>
      <c r="B103" s="119" t="s">
        <v>331</v>
      </c>
      <c r="C103" s="121">
        <v>2018</v>
      </c>
      <c r="D103" s="119" t="s">
        <v>38</v>
      </c>
      <c r="E103" s="119" t="s">
        <v>422</v>
      </c>
      <c r="F103" s="119">
        <v>25</v>
      </c>
      <c r="G103" s="119" t="s">
        <v>108</v>
      </c>
      <c r="H103" s="119" t="s">
        <v>103</v>
      </c>
      <c r="I103" s="81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120">
        <v>44494</v>
      </c>
      <c r="K103" s="120">
        <v>43109.919999999998</v>
      </c>
      <c r="L103" s="37">
        <v>0.99</v>
      </c>
      <c r="M103" s="82">
        <f t="shared" si="13"/>
        <v>44943.434343434346</v>
      </c>
      <c r="N103" s="83">
        <f t="shared" si="14"/>
        <v>0.95920395558951754</v>
      </c>
      <c r="O103" s="84">
        <f t="shared" si="9"/>
        <v>1384.0800000000017</v>
      </c>
      <c r="P103" s="120">
        <v>3415.91</v>
      </c>
      <c r="Q103" s="120">
        <v>6203.98</v>
      </c>
      <c r="R103" s="85">
        <f t="shared" si="10"/>
        <v>9619.89</v>
      </c>
      <c r="S103" s="86">
        <f t="shared" si="15"/>
        <v>3.4898569330737814</v>
      </c>
      <c r="T103" s="119" t="s">
        <v>462</v>
      </c>
      <c r="U103" s="119" t="s">
        <v>152</v>
      </c>
      <c r="V103" s="119" t="s">
        <v>156</v>
      </c>
      <c r="W103" s="117">
        <f t="shared" si="11"/>
        <v>30</v>
      </c>
      <c r="AA103" s="119" t="s">
        <v>107</v>
      </c>
      <c r="AB103" s="120">
        <v>0</v>
      </c>
    </row>
    <row r="104" spans="1:28" ht="14.4">
      <c r="A104" s="15">
        <f t="shared" si="12"/>
        <v>91</v>
      </c>
      <c r="B104" s="119" t="s">
        <v>332</v>
      </c>
      <c r="C104" s="121">
        <v>2014</v>
      </c>
      <c r="D104" s="119" t="s">
        <v>32</v>
      </c>
      <c r="E104" s="119" t="s">
        <v>423</v>
      </c>
      <c r="F104" s="119">
        <v>35</v>
      </c>
      <c r="G104" s="119" t="s">
        <v>102</v>
      </c>
      <c r="H104" s="119" t="s">
        <v>103</v>
      </c>
      <c r="I104" s="81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No</v>
      </c>
      <c r="J104" s="120">
        <v>33799</v>
      </c>
      <c r="K104" s="120">
        <v>33596.75</v>
      </c>
      <c r="L104" s="36">
        <v>0.95</v>
      </c>
      <c r="M104" s="82">
        <f t="shared" si="13"/>
        <v>35577.894736842107</v>
      </c>
      <c r="N104" s="83">
        <f t="shared" si="14"/>
        <v>0.94431529039320683</v>
      </c>
      <c r="O104" s="84">
        <f t="shared" si="9"/>
        <v>202.25</v>
      </c>
      <c r="P104" s="120">
        <v>2895.83</v>
      </c>
      <c r="Q104" s="120">
        <v>0</v>
      </c>
      <c r="R104" s="85">
        <f t="shared" si="10"/>
        <v>2895.83</v>
      </c>
      <c r="S104" s="86">
        <f t="shared" si="15"/>
        <v>0.97018851552331331</v>
      </c>
      <c r="T104" s="119" t="s">
        <v>174</v>
      </c>
      <c r="U104" s="119" t="s">
        <v>154</v>
      </c>
      <c r="V104" s="119" t="s">
        <v>159</v>
      </c>
      <c r="W104" s="117">
        <f t="shared" si="11"/>
        <v>45</v>
      </c>
      <c r="AA104" s="119" t="s">
        <v>107</v>
      </c>
      <c r="AB104" s="120">
        <v>0</v>
      </c>
    </row>
    <row r="105" spans="1:28" ht="14.4">
      <c r="A105" s="15">
        <f t="shared" si="12"/>
        <v>92</v>
      </c>
      <c r="B105" s="119" t="s">
        <v>333</v>
      </c>
      <c r="C105" s="121">
        <v>2022</v>
      </c>
      <c r="D105" s="119" t="s">
        <v>38</v>
      </c>
      <c r="E105" s="119" t="s">
        <v>303</v>
      </c>
      <c r="F105" s="119">
        <v>49</v>
      </c>
      <c r="G105" s="119" t="s">
        <v>108</v>
      </c>
      <c r="H105" s="119" t="s">
        <v>103</v>
      </c>
      <c r="I105" s="81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Yes</v>
      </c>
      <c r="J105" s="120">
        <v>38499</v>
      </c>
      <c r="K105" s="120">
        <v>38499</v>
      </c>
      <c r="L105" s="36">
        <v>0.93</v>
      </c>
      <c r="M105" s="82">
        <f t="shared" si="13"/>
        <v>41396.774193548386</v>
      </c>
      <c r="N105" s="83">
        <f t="shared" si="14"/>
        <v>0.93</v>
      </c>
      <c r="O105" s="84">
        <f t="shared" si="9"/>
        <v>0</v>
      </c>
      <c r="P105" s="120">
        <v>-1179.23</v>
      </c>
      <c r="Q105" s="120">
        <v>2164.2399999999998</v>
      </c>
      <c r="R105" s="85">
        <f t="shared" si="10"/>
        <v>985.00999999999976</v>
      </c>
      <c r="S105" s="86">
        <f t="shared" si="15"/>
        <v>0.18238737371262034</v>
      </c>
      <c r="T105" s="119" t="s">
        <v>169</v>
      </c>
      <c r="U105" s="119" t="s">
        <v>154</v>
      </c>
      <c r="V105" s="119" t="s">
        <v>159</v>
      </c>
      <c r="W105" s="117">
        <f t="shared" si="11"/>
        <v>60</v>
      </c>
      <c r="X105" s="59"/>
      <c r="AA105" s="119" t="s">
        <v>107</v>
      </c>
      <c r="AB105" s="120">
        <v>0</v>
      </c>
    </row>
    <row r="106" spans="1:28" ht="14.4">
      <c r="A106" s="15">
        <f t="shared" si="12"/>
        <v>93</v>
      </c>
      <c r="B106" s="119" t="s">
        <v>334</v>
      </c>
      <c r="C106" s="121">
        <v>2009</v>
      </c>
      <c r="D106" s="119" t="s">
        <v>32</v>
      </c>
      <c r="E106" s="119" t="s">
        <v>424</v>
      </c>
      <c r="F106" s="119">
        <v>39</v>
      </c>
      <c r="G106" s="119" t="s">
        <v>102</v>
      </c>
      <c r="H106" s="119" t="s">
        <v>103</v>
      </c>
      <c r="I106" s="81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No</v>
      </c>
      <c r="J106" s="120">
        <v>13999</v>
      </c>
      <c r="K106" s="120">
        <v>13999</v>
      </c>
      <c r="L106" s="36">
        <v>0.98</v>
      </c>
      <c r="M106" s="82">
        <f t="shared" si="13"/>
        <v>14284.693877551021</v>
      </c>
      <c r="N106" s="83">
        <f t="shared" si="14"/>
        <v>0.98</v>
      </c>
      <c r="O106" s="84">
        <f t="shared" si="9"/>
        <v>0</v>
      </c>
      <c r="P106" s="120">
        <v>-844.95</v>
      </c>
      <c r="Q106" s="120">
        <v>1187.8900000000001</v>
      </c>
      <c r="R106" s="85">
        <f t="shared" si="10"/>
        <v>342.94000000000005</v>
      </c>
      <c r="S106" s="86">
        <f t="shared" si="15"/>
        <v>0.21325860030517485</v>
      </c>
      <c r="T106" s="119" t="s">
        <v>175</v>
      </c>
      <c r="U106" s="119" t="s">
        <v>154</v>
      </c>
      <c r="V106" s="119" t="s">
        <v>159</v>
      </c>
      <c r="W106" s="117">
        <f t="shared" si="11"/>
        <v>45</v>
      </c>
      <c r="AA106" s="119" t="s">
        <v>107</v>
      </c>
      <c r="AB106" s="120">
        <v>200</v>
      </c>
    </row>
    <row r="107" spans="1:28" ht="14.4">
      <c r="A107" s="15">
        <f t="shared" si="12"/>
        <v>94</v>
      </c>
      <c r="B107" s="119" t="s">
        <v>335</v>
      </c>
      <c r="C107" s="121">
        <v>2018</v>
      </c>
      <c r="D107" s="119" t="s">
        <v>38</v>
      </c>
      <c r="E107" s="119" t="s">
        <v>308</v>
      </c>
      <c r="F107" s="119">
        <v>18</v>
      </c>
      <c r="G107" s="119" t="s">
        <v>102</v>
      </c>
      <c r="H107" s="119" t="s">
        <v>107</v>
      </c>
      <c r="I107" s="81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Yes</v>
      </c>
      <c r="J107" s="120">
        <v>28994</v>
      </c>
      <c r="K107" s="120">
        <v>28658</v>
      </c>
      <c r="L107" s="36">
        <v>0.96</v>
      </c>
      <c r="M107" s="82">
        <f t="shared" si="13"/>
        <v>30202.083333333336</v>
      </c>
      <c r="N107" s="83">
        <f t="shared" si="14"/>
        <v>0.94887493964268466</v>
      </c>
      <c r="O107" s="84">
        <f t="shared" si="9"/>
        <v>336</v>
      </c>
      <c r="P107" s="120">
        <v>555</v>
      </c>
      <c r="Q107" s="120">
        <v>1729.85</v>
      </c>
      <c r="R107" s="85">
        <f t="shared" si="10"/>
        <v>2284.85</v>
      </c>
      <c r="S107" s="86">
        <f t="shared" si="15"/>
        <v>1.6260541579190833</v>
      </c>
      <c r="T107" s="119" t="s">
        <v>168</v>
      </c>
      <c r="U107" s="119" t="s">
        <v>155</v>
      </c>
      <c r="V107" s="119" t="s">
        <v>156</v>
      </c>
      <c r="W107" s="117">
        <f t="shared" si="11"/>
        <v>30</v>
      </c>
      <c r="AA107" s="119" t="s">
        <v>103</v>
      </c>
      <c r="AB107" s="120">
        <v>0</v>
      </c>
    </row>
    <row r="108" spans="1:28" ht="14.4">
      <c r="A108" s="15">
        <f t="shared" si="12"/>
        <v>95</v>
      </c>
      <c r="B108" s="119" t="s">
        <v>336</v>
      </c>
      <c r="C108" s="121">
        <v>2021</v>
      </c>
      <c r="D108" s="119" t="s">
        <v>38</v>
      </c>
      <c r="E108" s="119" t="s">
        <v>275</v>
      </c>
      <c r="F108" s="119">
        <v>43</v>
      </c>
      <c r="G108" s="119" t="s">
        <v>108</v>
      </c>
      <c r="H108" s="119" t="s">
        <v>107</v>
      </c>
      <c r="I108" s="81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Yes</v>
      </c>
      <c r="J108" s="120">
        <v>56991</v>
      </c>
      <c r="K108" s="120">
        <v>56696</v>
      </c>
      <c r="L108" s="36">
        <v>0.92</v>
      </c>
      <c r="M108" s="82">
        <f t="shared" si="13"/>
        <v>61946.739130434777</v>
      </c>
      <c r="N108" s="83">
        <f t="shared" si="14"/>
        <v>0.91523784457195001</v>
      </c>
      <c r="O108" s="84">
        <f t="shared" si="9"/>
        <v>295</v>
      </c>
      <c r="P108" s="120">
        <v>417.68</v>
      </c>
      <c r="Q108" s="120">
        <v>1252.5</v>
      </c>
      <c r="R108" s="85">
        <f t="shared" si="10"/>
        <v>1670.18</v>
      </c>
      <c r="S108" s="86">
        <f t="shared" si="15"/>
        <v>0.24845983898562354</v>
      </c>
      <c r="T108" s="119" t="s">
        <v>166</v>
      </c>
      <c r="U108" s="119" t="s">
        <v>155</v>
      </c>
      <c r="V108" s="119" t="s">
        <v>156</v>
      </c>
      <c r="W108" s="117">
        <f t="shared" si="11"/>
        <v>45</v>
      </c>
      <c r="AA108" s="119" t="s">
        <v>103</v>
      </c>
      <c r="AB108" s="120">
        <v>0</v>
      </c>
    </row>
    <row r="109" spans="1:28" ht="14.4">
      <c r="A109" s="15">
        <f t="shared" si="12"/>
        <v>96</v>
      </c>
      <c r="B109" s="119" t="s">
        <v>337</v>
      </c>
      <c r="C109" s="121">
        <v>2020</v>
      </c>
      <c r="D109" s="119" t="s">
        <v>15</v>
      </c>
      <c r="E109" s="119" t="s">
        <v>425</v>
      </c>
      <c r="F109" s="119">
        <v>46</v>
      </c>
      <c r="G109" s="119" t="s">
        <v>108</v>
      </c>
      <c r="H109" s="119" t="s">
        <v>103</v>
      </c>
      <c r="I109" s="81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No</v>
      </c>
      <c r="J109" s="120">
        <v>31799</v>
      </c>
      <c r="K109" s="120">
        <v>31799</v>
      </c>
      <c r="L109" s="36">
        <v>0.89</v>
      </c>
      <c r="M109" s="82">
        <f t="shared" si="13"/>
        <v>35729.213483146064</v>
      </c>
      <c r="N109" s="83">
        <f t="shared" si="14"/>
        <v>0.89000000000000012</v>
      </c>
      <c r="O109" s="84">
        <f t="shared" si="9"/>
        <v>0</v>
      </c>
      <c r="P109" s="120">
        <v>-530.19000000000005</v>
      </c>
      <c r="Q109" s="120">
        <v>920.61</v>
      </c>
      <c r="R109" s="85">
        <f t="shared" si="10"/>
        <v>390.41999999999996</v>
      </c>
      <c r="S109" s="86">
        <f t="shared" si="15"/>
        <v>9.451090081642062E-2</v>
      </c>
      <c r="T109" s="119" t="s">
        <v>163</v>
      </c>
      <c r="U109" s="119" t="s">
        <v>154</v>
      </c>
      <c r="V109" s="119" t="s">
        <v>159</v>
      </c>
      <c r="W109" s="117">
        <f t="shared" ref="W109:W140" si="16">IF(AND(F109&gt;0,F109&lt;=30),30,IF(AND(F109&gt;=31,F109&lt;=45),45,IF(AND(F109&gt;=46,F109&lt;=60),60,IF(AND(F109&gt;=61,F109&lt;=90),90,IF(F109&gt;=91,91,0)))))</f>
        <v>60</v>
      </c>
      <c r="AA109" s="119" t="s">
        <v>103</v>
      </c>
      <c r="AB109" s="120">
        <v>0</v>
      </c>
    </row>
    <row r="110" spans="1:28" ht="14.4">
      <c r="A110" s="15">
        <f t="shared" si="12"/>
        <v>97</v>
      </c>
      <c r="B110" s="119" t="s">
        <v>338</v>
      </c>
      <c r="C110" s="121">
        <v>2019</v>
      </c>
      <c r="D110" s="119" t="s">
        <v>38</v>
      </c>
      <c r="E110" s="119" t="s">
        <v>426</v>
      </c>
      <c r="F110" s="119">
        <v>12</v>
      </c>
      <c r="G110" s="119" t="s">
        <v>114</v>
      </c>
      <c r="H110" s="119" t="s">
        <v>107</v>
      </c>
      <c r="I110" s="81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Yes</v>
      </c>
      <c r="J110" s="120">
        <v>35994</v>
      </c>
      <c r="K110" s="120">
        <v>35994</v>
      </c>
      <c r="L110" s="36">
        <v>1</v>
      </c>
      <c r="M110" s="82">
        <f t="shared" si="13"/>
        <v>35994</v>
      </c>
      <c r="N110" s="83">
        <f t="shared" si="14"/>
        <v>1</v>
      </c>
      <c r="O110" s="84">
        <f t="shared" si="9"/>
        <v>0</v>
      </c>
      <c r="P110" s="120">
        <v>144.84</v>
      </c>
      <c r="Q110" s="120">
        <v>254.89</v>
      </c>
      <c r="R110" s="85">
        <f t="shared" si="10"/>
        <v>399.73</v>
      </c>
      <c r="S110" s="86">
        <f t="shared" si="15"/>
        <v>0.33450992993978101</v>
      </c>
      <c r="T110" s="119" t="s">
        <v>165</v>
      </c>
      <c r="U110" s="119" t="s">
        <v>152</v>
      </c>
      <c r="V110" s="119" t="s">
        <v>157</v>
      </c>
      <c r="W110" s="117">
        <f t="shared" si="16"/>
        <v>30</v>
      </c>
      <c r="AA110" s="119" t="s">
        <v>107</v>
      </c>
      <c r="AB110" s="120">
        <v>0</v>
      </c>
    </row>
    <row r="111" spans="1:28" ht="14.4">
      <c r="A111" s="15">
        <f t="shared" si="12"/>
        <v>98</v>
      </c>
      <c r="B111" s="119" t="s">
        <v>339</v>
      </c>
      <c r="C111" s="121">
        <v>2019</v>
      </c>
      <c r="D111" s="119" t="s">
        <v>36</v>
      </c>
      <c r="E111" s="119" t="s">
        <v>427</v>
      </c>
      <c r="F111" s="119">
        <v>57</v>
      </c>
      <c r="G111" s="119" t="s">
        <v>102</v>
      </c>
      <c r="H111" s="119" t="s">
        <v>103</v>
      </c>
      <c r="I111" s="81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No</v>
      </c>
      <c r="J111" s="120">
        <v>14999</v>
      </c>
      <c r="K111" s="120">
        <v>14999</v>
      </c>
      <c r="L111" s="36">
        <v>0.89</v>
      </c>
      <c r="M111" s="82">
        <f t="shared" si="13"/>
        <v>16852.808988764045</v>
      </c>
      <c r="N111" s="83">
        <f t="shared" si="14"/>
        <v>0.89</v>
      </c>
      <c r="O111" s="84">
        <f t="shared" si="9"/>
        <v>0</v>
      </c>
      <c r="P111" s="120">
        <v>-2367.61</v>
      </c>
      <c r="Q111" s="120">
        <v>2297.56</v>
      </c>
      <c r="R111" s="85">
        <f t="shared" si="10"/>
        <v>-70.050000000000182</v>
      </c>
      <c r="S111" s="86">
        <f t="shared" si="15"/>
        <v>-2.5475383660459934E-2</v>
      </c>
      <c r="T111" s="119" t="s">
        <v>174</v>
      </c>
      <c r="U111" s="119" t="s">
        <v>154</v>
      </c>
      <c r="V111" s="119" t="s">
        <v>159</v>
      </c>
      <c r="W111" s="117">
        <f t="shared" si="16"/>
        <v>60</v>
      </c>
      <c r="AA111" s="119" t="s">
        <v>103</v>
      </c>
      <c r="AB111" s="120">
        <v>0</v>
      </c>
    </row>
    <row r="112" spans="1:28" ht="14.4">
      <c r="A112" s="15">
        <f t="shared" si="12"/>
        <v>99</v>
      </c>
      <c r="B112" s="119" t="s">
        <v>340</v>
      </c>
      <c r="C112" s="121">
        <v>2017</v>
      </c>
      <c r="D112" s="119" t="s">
        <v>12</v>
      </c>
      <c r="E112" s="119" t="s">
        <v>428</v>
      </c>
      <c r="F112" s="119">
        <v>39</v>
      </c>
      <c r="G112" s="119" t="s">
        <v>102</v>
      </c>
      <c r="H112" s="119" t="s">
        <v>103</v>
      </c>
      <c r="I112" s="81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No</v>
      </c>
      <c r="J112" s="120">
        <v>37499</v>
      </c>
      <c r="K112" s="120">
        <v>37499</v>
      </c>
      <c r="L112" s="36">
        <v>0.97</v>
      </c>
      <c r="M112" s="82">
        <f t="shared" si="13"/>
        <v>38658.762886597942</v>
      </c>
      <c r="N112" s="83">
        <f t="shared" si="14"/>
        <v>0.96999999999999986</v>
      </c>
      <c r="O112" s="84">
        <f t="shared" si="9"/>
        <v>0</v>
      </c>
      <c r="P112" s="120">
        <v>105.74</v>
      </c>
      <c r="Q112" s="120">
        <v>0</v>
      </c>
      <c r="R112" s="85">
        <f t="shared" si="10"/>
        <v>105.74</v>
      </c>
      <c r="S112" s="86">
        <f t="shared" si="15"/>
        <v>2.610260615045434E-2</v>
      </c>
      <c r="T112" s="119" t="s">
        <v>169</v>
      </c>
      <c r="U112" s="119" t="s">
        <v>154</v>
      </c>
      <c r="V112" s="119" t="s">
        <v>159</v>
      </c>
      <c r="W112" s="117">
        <f t="shared" si="16"/>
        <v>45</v>
      </c>
      <c r="AA112" s="119" t="s">
        <v>107</v>
      </c>
      <c r="AB112" s="120">
        <v>0</v>
      </c>
    </row>
    <row r="113" spans="1:28" ht="14.4">
      <c r="A113" s="15">
        <f t="shared" si="12"/>
        <v>100</v>
      </c>
      <c r="B113" s="119" t="s">
        <v>341</v>
      </c>
      <c r="C113" s="121">
        <v>2020</v>
      </c>
      <c r="D113" s="119" t="s">
        <v>20</v>
      </c>
      <c r="E113" s="119" t="s">
        <v>429</v>
      </c>
      <c r="F113" s="119">
        <v>56</v>
      </c>
      <c r="G113" s="119" t="s">
        <v>102</v>
      </c>
      <c r="H113" s="119" t="s">
        <v>103</v>
      </c>
      <c r="I113" s="81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No</v>
      </c>
      <c r="J113" s="120">
        <v>32499</v>
      </c>
      <c r="K113" s="120">
        <v>32499</v>
      </c>
      <c r="L113" s="36">
        <v>0.92</v>
      </c>
      <c r="M113" s="82">
        <f t="shared" si="13"/>
        <v>35325</v>
      </c>
      <c r="N113" s="83">
        <f t="shared" si="14"/>
        <v>0.92</v>
      </c>
      <c r="O113" s="84">
        <f t="shared" si="9"/>
        <v>0</v>
      </c>
      <c r="P113" s="120">
        <v>-2367.5500000000002</v>
      </c>
      <c r="Q113" s="120">
        <v>890</v>
      </c>
      <c r="R113" s="85">
        <f t="shared" si="10"/>
        <v>-1477.5500000000002</v>
      </c>
      <c r="S113" s="86">
        <f t="shared" si="15"/>
        <v>-0.27242545403218027</v>
      </c>
      <c r="T113" s="119" t="s">
        <v>320</v>
      </c>
      <c r="U113" s="119" t="s">
        <v>154</v>
      </c>
      <c r="V113" s="119" t="s">
        <v>159</v>
      </c>
      <c r="W113" s="117">
        <f t="shared" si="16"/>
        <v>60</v>
      </c>
      <c r="AA113" s="119" t="s">
        <v>103</v>
      </c>
      <c r="AB113" s="120">
        <v>0</v>
      </c>
    </row>
    <row r="114" spans="1:28" ht="14.4">
      <c r="A114" s="15">
        <f t="shared" si="12"/>
        <v>101</v>
      </c>
      <c r="B114" s="119" t="s">
        <v>342</v>
      </c>
      <c r="C114" s="121">
        <v>2022</v>
      </c>
      <c r="D114" s="119" t="s">
        <v>38</v>
      </c>
      <c r="E114" s="119" t="s">
        <v>318</v>
      </c>
      <c r="F114" s="119">
        <v>39</v>
      </c>
      <c r="G114" s="119" t="s">
        <v>109</v>
      </c>
      <c r="H114" s="119" t="s">
        <v>107</v>
      </c>
      <c r="I114" s="81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Yes</v>
      </c>
      <c r="J114" s="120">
        <v>37992</v>
      </c>
      <c r="K114" s="120">
        <v>37000</v>
      </c>
      <c r="L114" s="36">
        <v>0.95</v>
      </c>
      <c r="M114" s="82">
        <f t="shared" si="13"/>
        <v>39991.57894736842</v>
      </c>
      <c r="N114" s="83">
        <f t="shared" si="14"/>
        <v>0.925194777847968</v>
      </c>
      <c r="O114" s="84">
        <f t="shared" si="9"/>
        <v>992</v>
      </c>
      <c r="P114" s="120">
        <v>-812.63</v>
      </c>
      <c r="Q114" s="120">
        <v>2749.73</v>
      </c>
      <c r="R114" s="85">
        <f t="shared" si="10"/>
        <v>1937.1</v>
      </c>
      <c r="S114" s="86">
        <f t="shared" si="15"/>
        <v>0.47288229030678575</v>
      </c>
      <c r="T114" s="119" t="s">
        <v>462</v>
      </c>
      <c r="U114" s="119" t="s">
        <v>152</v>
      </c>
      <c r="V114" s="119" t="s">
        <v>157</v>
      </c>
      <c r="W114" s="117">
        <f t="shared" si="16"/>
        <v>45</v>
      </c>
      <c r="AA114" s="119" t="s">
        <v>103</v>
      </c>
      <c r="AB114" s="120">
        <v>0</v>
      </c>
    </row>
    <row r="115" spans="1:28" ht="14.4">
      <c r="A115" s="15">
        <f t="shared" si="12"/>
        <v>102</v>
      </c>
      <c r="B115" s="119" t="s">
        <v>343</v>
      </c>
      <c r="C115" s="121">
        <v>2020</v>
      </c>
      <c r="D115" s="119" t="s">
        <v>38</v>
      </c>
      <c r="E115" s="119" t="s">
        <v>430</v>
      </c>
      <c r="F115" s="119">
        <v>21</v>
      </c>
      <c r="G115" s="119" t="s">
        <v>117</v>
      </c>
      <c r="H115" s="119" t="s">
        <v>107</v>
      </c>
      <c r="I115" s="81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Yes</v>
      </c>
      <c r="J115" s="120">
        <v>66893</v>
      </c>
      <c r="K115" s="120">
        <v>66994</v>
      </c>
      <c r="L115" s="36">
        <v>0.95</v>
      </c>
      <c r="M115" s="82">
        <f t="shared" si="13"/>
        <v>70413.68421052632</v>
      </c>
      <c r="N115" s="83">
        <f t="shared" si="14"/>
        <v>0.95143438027895288</v>
      </c>
      <c r="O115" s="84">
        <f t="shared" si="9"/>
        <v>-101</v>
      </c>
      <c r="P115" s="120">
        <v>-581.28</v>
      </c>
      <c r="Q115" s="120">
        <v>1845.48</v>
      </c>
      <c r="R115" s="85">
        <f t="shared" si="10"/>
        <v>1264.2</v>
      </c>
      <c r="S115" s="86">
        <f t="shared" si="15"/>
        <v>0.32070899299270389</v>
      </c>
      <c r="T115" s="119" t="s">
        <v>170</v>
      </c>
      <c r="U115" s="119" t="s">
        <v>464</v>
      </c>
      <c r="V115" s="119" t="s">
        <v>156</v>
      </c>
      <c r="W115" s="117">
        <f t="shared" si="16"/>
        <v>30</v>
      </c>
      <c r="AA115" s="119" t="s">
        <v>103</v>
      </c>
      <c r="AB115" s="120">
        <v>0</v>
      </c>
    </row>
    <row r="116" spans="1:28" ht="14.4">
      <c r="A116" s="15">
        <f t="shared" si="12"/>
        <v>103</v>
      </c>
      <c r="B116" s="119" t="s">
        <v>344</v>
      </c>
      <c r="C116" s="121">
        <v>2021</v>
      </c>
      <c r="D116" s="119" t="s">
        <v>38</v>
      </c>
      <c r="E116" s="119" t="s">
        <v>431</v>
      </c>
      <c r="F116" s="119">
        <v>34</v>
      </c>
      <c r="G116" s="119" t="s">
        <v>102</v>
      </c>
      <c r="H116" s="119" t="s">
        <v>103</v>
      </c>
      <c r="I116" s="81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Yes</v>
      </c>
      <c r="J116" s="120">
        <v>44993</v>
      </c>
      <c r="K116" s="120">
        <v>41570</v>
      </c>
      <c r="L116" s="36">
        <v>0.99</v>
      </c>
      <c r="M116" s="82">
        <f t="shared" si="13"/>
        <v>45447.474747474749</v>
      </c>
      <c r="N116" s="83">
        <f t="shared" si="14"/>
        <v>0.91468228391083051</v>
      </c>
      <c r="O116" s="84">
        <f t="shared" si="9"/>
        <v>3423</v>
      </c>
      <c r="P116" s="120">
        <v>4450.1499999999996</v>
      </c>
      <c r="Q116" s="120">
        <v>0</v>
      </c>
      <c r="R116" s="85">
        <f t="shared" si="10"/>
        <v>4450.1499999999996</v>
      </c>
      <c r="S116" s="86">
        <f t="shared" si="15"/>
        <v>1.2693810803146468</v>
      </c>
      <c r="T116" s="119" t="s">
        <v>160</v>
      </c>
      <c r="U116" s="119" t="s">
        <v>464</v>
      </c>
      <c r="V116" s="119" t="s">
        <v>157</v>
      </c>
      <c r="W116" s="117">
        <f t="shared" si="16"/>
        <v>45</v>
      </c>
      <c r="AA116" s="119" t="s">
        <v>103</v>
      </c>
      <c r="AB116" s="120">
        <v>0</v>
      </c>
    </row>
    <row r="117" spans="1:28" ht="14.4">
      <c r="A117" s="15">
        <f t="shared" si="12"/>
        <v>104</v>
      </c>
      <c r="B117" s="119" t="s">
        <v>345</v>
      </c>
      <c r="C117" s="121">
        <v>2014</v>
      </c>
      <c r="D117" s="119" t="s">
        <v>38</v>
      </c>
      <c r="E117" s="119" t="s">
        <v>432</v>
      </c>
      <c r="F117" s="119">
        <v>40</v>
      </c>
      <c r="G117" s="119" t="s">
        <v>102</v>
      </c>
      <c r="H117" s="119" t="s">
        <v>103</v>
      </c>
      <c r="I117" s="81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Yes</v>
      </c>
      <c r="J117" s="120">
        <v>14999</v>
      </c>
      <c r="K117" s="120">
        <v>14999</v>
      </c>
      <c r="L117" s="36">
        <v>0.97</v>
      </c>
      <c r="M117" s="82">
        <f t="shared" si="13"/>
        <v>15462.886597938144</v>
      </c>
      <c r="N117" s="83">
        <f t="shared" si="14"/>
        <v>0.97</v>
      </c>
      <c r="O117" s="84">
        <f t="shared" si="9"/>
        <v>0</v>
      </c>
      <c r="P117" s="120">
        <v>695.95</v>
      </c>
      <c r="Q117" s="120">
        <v>1385.94</v>
      </c>
      <c r="R117" s="85">
        <f t="shared" si="10"/>
        <v>2081.8900000000003</v>
      </c>
      <c r="S117" s="86">
        <f t="shared" si="15"/>
        <v>1.3100010137697906</v>
      </c>
      <c r="T117" s="119" t="s">
        <v>174</v>
      </c>
      <c r="U117" s="119" t="s">
        <v>153</v>
      </c>
      <c r="V117" s="119" t="s">
        <v>159</v>
      </c>
      <c r="W117" s="117">
        <f t="shared" si="16"/>
        <v>45</v>
      </c>
      <c r="AA117" s="119" t="s">
        <v>103</v>
      </c>
      <c r="AB117" s="120">
        <v>0</v>
      </c>
    </row>
    <row r="118" spans="1:28" ht="14.4">
      <c r="A118" s="15">
        <f t="shared" si="12"/>
        <v>105</v>
      </c>
      <c r="B118" s="119" t="s">
        <v>346</v>
      </c>
      <c r="C118" s="121">
        <v>2021</v>
      </c>
      <c r="D118" s="119" t="s">
        <v>38</v>
      </c>
      <c r="E118" s="119" t="s">
        <v>290</v>
      </c>
      <c r="F118" s="119">
        <v>27</v>
      </c>
      <c r="G118" s="119" t="s">
        <v>102</v>
      </c>
      <c r="H118" s="119" t="s">
        <v>107</v>
      </c>
      <c r="I118" s="81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Yes</v>
      </c>
      <c r="J118" s="120">
        <v>51993</v>
      </c>
      <c r="K118" s="120">
        <v>51993</v>
      </c>
      <c r="L118" s="36">
        <v>0.98</v>
      </c>
      <c r="M118" s="82">
        <f t="shared" si="13"/>
        <v>53054.081632653062</v>
      </c>
      <c r="N118" s="83">
        <f t="shared" si="14"/>
        <v>0.98</v>
      </c>
      <c r="O118" s="84">
        <f t="shared" si="9"/>
        <v>0</v>
      </c>
      <c r="P118" s="120">
        <v>3769.37</v>
      </c>
      <c r="Q118" s="120">
        <v>2765.07</v>
      </c>
      <c r="R118" s="85">
        <f t="shared" si="10"/>
        <v>6534.4400000000005</v>
      </c>
      <c r="S118" s="86">
        <f t="shared" si="15"/>
        <v>1.8067048595608974</v>
      </c>
      <c r="T118" s="119" t="s">
        <v>164</v>
      </c>
      <c r="U118" s="119" t="s">
        <v>464</v>
      </c>
      <c r="V118" s="119" t="s">
        <v>157</v>
      </c>
      <c r="W118" s="117">
        <f t="shared" si="16"/>
        <v>30</v>
      </c>
      <c r="AA118" s="119" t="s">
        <v>107</v>
      </c>
      <c r="AB118" s="120">
        <v>0</v>
      </c>
    </row>
    <row r="119" spans="1:28" ht="14.4">
      <c r="A119" s="15">
        <f t="shared" si="12"/>
        <v>106</v>
      </c>
      <c r="B119" s="119" t="s">
        <v>347</v>
      </c>
      <c r="C119" s="121">
        <v>2021</v>
      </c>
      <c r="D119" s="119" t="s">
        <v>38</v>
      </c>
      <c r="E119" s="119" t="s">
        <v>433</v>
      </c>
      <c r="F119" s="119">
        <v>40</v>
      </c>
      <c r="G119" s="119" t="s">
        <v>108</v>
      </c>
      <c r="H119" s="119" t="s">
        <v>107</v>
      </c>
      <c r="I119" s="81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Yes</v>
      </c>
      <c r="J119" s="120">
        <v>82492</v>
      </c>
      <c r="K119" s="120">
        <v>79992</v>
      </c>
      <c r="L119" s="36">
        <v>0.97</v>
      </c>
      <c r="M119" s="82">
        <f t="shared" si="13"/>
        <v>85043.298969072173</v>
      </c>
      <c r="N119" s="83">
        <f t="shared" si="14"/>
        <v>0.9406032100082431</v>
      </c>
      <c r="O119" s="84">
        <f t="shared" si="9"/>
        <v>2500</v>
      </c>
      <c r="P119" s="120">
        <v>5027.63</v>
      </c>
      <c r="Q119" s="120">
        <v>0</v>
      </c>
      <c r="R119" s="85">
        <f t="shared" si="10"/>
        <v>5027.63</v>
      </c>
      <c r="S119" s="86">
        <f t="shared" si="15"/>
        <v>0.60360235135705143</v>
      </c>
      <c r="T119" s="119" t="s">
        <v>168</v>
      </c>
      <c r="U119" s="119" t="s">
        <v>153</v>
      </c>
      <c r="V119" s="119" t="s">
        <v>158</v>
      </c>
      <c r="W119" s="117">
        <f t="shared" si="16"/>
        <v>45</v>
      </c>
      <c r="AA119" s="119" t="s">
        <v>103</v>
      </c>
      <c r="AB119" s="120">
        <v>0</v>
      </c>
    </row>
    <row r="120" spans="1:28" ht="14.4">
      <c r="A120" s="15">
        <f t="shared" si="12"/>
        <v>107</v>
      </c>
      <c r="B120" s="119" t="s">
        <v>348</v>
      </c>
      <c r="C120" s="121">
        <v>2022</v>
      </c>
      <c r="D120" s="119" t="s">
        <v>38</v>
      </c>
      <c r="E120" s="119" t="s">
        <v>274</v>
      </c>
      <c r="F120" s="119">
        <v>6</v>
      </c>
      <c r="G120" s="119" t="s">
        <v>114</v>
      </c>
      <c r="H120" s="119" t="s">
        <v>107</v>
      </c>
      <c r="I120" s="81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Yes</v>
      </c>
      <c r="J120" s="120">
        <v>42994</v>
      </c>
      <c r="K120" s="120">
        <v>41000</v>
      </c>
      <c r="L120" s="36">
        <v>0.99</v>
      </c>
      <c r="M120" s="82">
        <f t="shared" si="13"/>
        <v>43428.282828282827</v>
      </c>
      <c r="N120" s="83">
        <f t="shared" si="14"/>
        <v>0.94408522119365501</v>
      </c>
      <c r="O120" s="84">
        <f t="shared" si="9"/>
        <v>1994</v>
      </c>
      <c r="P120" s="120">
        <v>2788.95</v>
      </c>
      <c r="Q120" s="120">
        <v>804.69</v>
      </c>
      <c r="R120" s="85">
        <f t="shared" si="10"/>
        <v>3593.64</v>
      </c>
      <c r="S120" s="86">
        <f t="shared" si="15"/>
        <v>5.6428284488387517</v>
      </c>
      <c r="T120" s="119" t="s">
        <v>172</v>
      </c>
      <c r="U120" s="119" t="s">
        <v>464</v>
      </c>
      <c r="V120" s="119" t="s">
        <v>157</v>
      </c>
      <c r="W120" s="117">
        <f t="shared" si="16"/>
        <v>30</v>
      </c>
      <c r="AA120" s="119" t="s">
        <v>107</v>
      </c>
      <c r="AB120" s="120">
        <v>0</v>
      </c>
    </row>
    <row r="121" spans="1:28" ht="14.4">
      <c r="A121" s="15">
        <f t="shared" si="12"/>
        <v>108</v>
      </c>
      <c r="B121" s="119" t="s">
        <v>349</v>
      </c>
      <c r="C121" s="121">
        <v>2020</v>
      </c>
      <c r="D121" s="119" t="s">
        <v>38</v>
      </c>
      <c r="E121" s="119" t="s">
        <v>434</v>
      </c>
      <c r="F121" s="119">
        <v>6</v>
      </c>
      <c r="G121" s="119" t="s">
        <v>109</v>
      </c>
      <c r="H121" s="119" t="s">
        <v>103</v>
      </c>
      <c r="I121" s="81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Yes</v>
      </c>
      <c r="J121" s="120">
        <v>42990</v>
      </c>
      <c r="K121" s="120">
        <v>38769.9</v>
      </c>
      <c r="L121" s="36">
        <v>0.96</v>
      </c>
      <c r="M121" s="82">
        <f t="shared" si="13"/>
        <v>44781.25</v>
      </c>
      <c r="N121" s="83">
        <f t="shared" si="14"/>
        <v>0.86576189811584092</v>
      </c>
      <c r="O121" s="84">
        <f t="shared" si="9"/>
        <v>4220.0999999999985</v>
      </c>
      <c r="P121" s="120">
        <v>-1096.5</v>
      </c>
      <c r="Q121" s="120">
        <v>2232.54</v>
      </c>
      <c r="R121" s="85">
        <f t="shared" si="10"/>
        <v>1136.04</v>
      </c>
      <c r="S121" s="86">
        <f t="shared" si="15"/>
        <v>1.7097706339172836</v>
      </c>
      <c r="T121" s="119" t="s">
        <v>160</v>
      </c>
      <c r="U121" s="119" t="s">
        <v>155</v>
      </c>
      <c r="V121" s="119" t="s">
        <v>156</v>
      </c>
      <c r="W121" s="117">
        <f t="shared" si="16"/>
        <v>30</v>
      </c>
      <c r="AA121" s="119" t="s">
        <v>103</v>
      </c>
      <c r="AB121" s="120">
        <v>0</v>
      </c>
    </row>
    <row r="122" spans="1:28" ht="14.4">
      <c r="A122" s="15">
        <f t="shared" si="12"/>
        <v>109</v>
      </c>
      <c r="B122" s="119" t="s">
        <v>350</v>
      </c>
      <c r="C122" s="121">
        <v>2023</v>
      </c>
      <c r="D122" s="119" t="s">
        <v>38</v>
      </c>
      <c r="E122" s="119" t="s">
        <v>261</v>
      </c>
      <c r="F122" s="119">
        <v>1</v>
      </c>
      <c r="G122" s="119" t="s">
        <v>114</v>
      </c>
      <c r="H122" s="119" t="s">
        <v>107</v>
      </c>
      <c r="I122" s="81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Yes</v>
      </c>
      <c r="J122" s="120">
        <v>42994</v>
      </c>
      <c r="K122" s="120">
        <v>40999</v>
      </c>
      <c r="L122" s="36">
        <v>1</v>
      </c>
      <c r="M122" s="82">
        <f t="shared" si="13"/>
        <v>42994</v>
      </c>
      <c r="N122" s="83">
        <f t="shared" si="14"/>
        <v>0.95359817648974277</v>
      </c>
      <c r="O122" s="84">
        <f t="shared" si="9"/>
        <v>1995</v>
      </c>
      <c r="P122" s="120">
        <v>7763.34</v>
      </c>
      <c r="Q122" s="120">
        <v>875.74</v>
      </c>
      <c r="R122" s="85">
        <f t="shared" si="10"/>
        <v>8639.08</v>
      </c>
      <c r="S122" s="86">
        <f t="shared" si="15"/>
        <v>93.576261160452347</v>
      </c>
      <c r="T122" s="119" t="s">
        <v>320</v>
      </c>
      <c r="U122" s="119" t="s">
        <v>155</v>
      </c>
      <c r="V122" s="119" t="s">
        <v>156</v>
      </c>
      <c r="W122" s="117">
        <f t="shared" si="16"/>
        <v>30</v>
      </c>
      <c r="AA122" s="119" t="s">
        <v>103</v>
      </c>
      <c r="AB122" s="120">
        <v>0</v>
      </c>
    </row>
    <row r="123" spans="1:28" ht="14.4">
      <c r="A123" s="15">
        <f t="shared" si="12"/>
        <v>110</v>
      </c>
      <c r="B123" s="119" t="s">
        <v>351</v>
      </c>
      <c r="C123" s="121">
        <v>2022</v>
      </c>
      <c r="D123" s="119" t="s">
        <v>38</v>
      </c>
      <c r="E123" s="119" t="s">
        <v>274</v>
      </c>
      <c r="F123" s="119">
        <v>24</v>
      </c>
      <c r="G123" s="119" t="s">
        <v>102</v>
      </c>
      <c r="H123" s="119" t="s">
        <v>107</v>
      </c>
      <c r="I123" s="81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Yes</v>
      </c>
      <c r="J123" s="120">
        <v>39993</v>
      </c>
      <c r="K123" s="120">
        <v>39548</v>
      </c>
      <c r="L123" s="36">
        <v>1</v>
      </c>
      <c r="M123" s="82">
        <f t="shared" si="13"/>
        <v>39993</v>
      </c>
      <c r="N123" s="83">
        <f t="shared" si="14"/>
        <v>0.98887305278423721</v>
      </c>
      <c r="O123" s="84">
        <f t="shared" si="9"/>
        <v>445</v>
      </c>
      <c r="P123" s="120">
        <v>3076.5</v>
      </c>
      <c r="Q123" s="120">
        <v>534.67999999999995</v>
      </c>
      <c r="R123" s="85">
        <f t="shared" si="10"/>
        <v>3611.18</v>
      </c>
      <c r="S123" s="86">
        <f t="shared" si="15"/>
        <v>1.4852062569403506</v>
      </c>
      <c r="T123" s="119" t="s">
        <v>160</v>
      </c>
      <c r="U123" s="119" t="s">
        <v>464</v>
      </c>
      <c r="V123" s="119" t="s">
        <v>158</v>
      </c>
      <c r="W123" s="117">
        <f t="shared" si="16"/>
        <v>30</v>
      </c>
      <c r="AA123" s="119" t="s">
        <v>103</v>
      </c>
      <c r="AB123" s="120">
        <v>0</v>
      </c>
    </row>
    <row r="124" spans="1:28" ht="14.4">
      <c r="A124" s="15">
        <f t="shared" si="12"/>
        <v>111</v>
      </c>
      <c r="B124" s="119" t="s">
        <v>352</v>
      </c>
      <c r="C124" s="121">
        <v>2019</v>
      </c>
      <c r="D124" s="119" t="s">
        <v>38</v>
      </c>
      <c r="E124" s="119" t="s">
        <v>312</v>
      </c>
      <c r="F124" s="119">
        <v>44</v>
      </c>
      <c r="G124" s="119" t="s">
        <v>108</v>
      </c>
      <c r="H124" s="119" t="s">
        <v>103</v>
      </c>
      <c r="I124" s="81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Yes</v>
      </c>
      <c r="J124" s="120">
        <v>24999</v>
      </c>
      <c r="K124" s="120">
        <v>24999</v>
      </c>
      <c r="L124" s="36">
        <v>0.96</v>
      </c>
      <c r="M124" s="82">
        <f t="shared" si="13"/>
        <v>26040.625</v>
      </c>
      <c r="N124" s="83">
        <f t="shared" si="14"/>
        <v>0.96</v>
      </c>
      <c r="O124" s="84">
        <f t="shared" si="9"/>
        <v>0</v>
      </c>
      <c r="P124" s="120">
        <v>-2311.41</v>
      </c>
      <c r="Q124" s="120">
        <v>2971.1</v>
      </c>
      <c r="R124" s="85">
        <f t="shared" si="10"/>
        <v>659.69</v>
      </c>
      <c r="S124" s="86">
        <f t="shared" si="15"/>
        <v>0.19763392920002434</v>
      </c>
      <c r="T124" s="119" t="s">
        <v>175</v>
      </c>
      <c r="U124" s="119" t="s">
        <v>154</v>
      </c>
      <c r="V124" s="119" t="s">
        <v>159</v>
      </c>
      <c r="W124" s="117">
        <f t="shared" si="16"/>
        <v>45</v>
      </c>
      <c r="AA124" s="119" t="s">
        <v>107</v>
      </c>
      <c r="AB124" s="120">
        <v>1000</v>
      </c>
    </row>
    <row r="125" spans="1:28" ht="14.4">
      <c r="A125" s="15">
        <f t="shared" si="12"/>
        <v>112</v>
      </c>
      <c r="B125" s="119" t="s">
        <v>353</v>
      </c>
      <c r="C125" s="121">
        <v>2019</v>
      </c>
      <c r="D125" s="119" t="s">
        <v>38</v>
      </c>
      <c r="E125" s="119" t="s">
        <v>274</v>
      </c>
      <c r="F125" s="119">
        <v>30</v>
      </c>
      <c r="G125" s="119" t="s">
        <v>108</v>
      </c>
      <c r="H125" s="119" t="s">
        <v>103</v>
      </c>
      <c r="I125" s="81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Yes</v>
      </c>
      <c r="J125" s="120">
        <v>23999</v>
      </c>
      <c r="K125" s="120">
        <v>23999</v>
      </c>
      <c r="L125" s="37">
        <v>0.96</v>
      </c>
      <c r="M125" s="82">
        <f t="shared" si="13"/>
        <v>24998.958333333336</v>
      </c>
      <c r="N125" s="83">
        <f t="shared" si="14"/>
        <v>0.95999999999999985</v>
      </c>
      <c r="O125" s="84">
        <f t="shared" si="9"/>
        <v>0</v>
      </c>
      <c r="P125" s="120">
        <v>132.51</v>
      </c>
      <c r="Q125" s="120">
        <v>937.94</v>
      </c>
      <c r="R125" s="85">
        <f t="shared" si="10"/>
        <v>1070.45</v>
      </c>
      <c r="S125" s="86">
        <f t="shared" si="15"/>
        <v>0.53821906782270867</v>
      </c>
      <c r="T125" s="119" t="s">
        <v>171</v>
      </c>
      <c r="U125" s="119" t="s">
        <v>155</v>
      </c>
      <c r="V125" s="119" t="s">
        <v>159</v>
      </c>
      <c r="W125" s="117">
        <f t="shared" si="16"/>
        <v>30</v>
      </c>
      <c r="AA125" s="119" t="s">
        <v>103</v>
      </c>
      <c r="AB125" s="120">
        <v>0</v>
      </c>
    </row>
    <row r="126" spans="1:28" ht="14.4">
      <c r="A126" s="15">
        <f t="shared" si="12"/>
        <v>113</v>
      </c>
      <c r="B126" s="119" t="s">
        <v>354</v>
      </c>
      <c r="C126" s="121">
        <v>2018</v>
      </c>
      <c r="D126" s="119" t="s">
        <v>38</v>
      </c>
      <c r="E126" s="119" t="s">
        <v>435</v>
      </c>
      <c r="F126" s="119">
        <v>14</v>
      </c>
      <c r="G126" s="119" t="s">
        <v>102</v>
      </c>
      <c r="H126" s="119" t="s">
        <v>103</v>
      </c>
      <c r="I126" s="81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Yes</v>
      </c>
      <c r="J126" s="120">
        <v>45999</v>
      </c>
      <c r="K126" s="120">
        <v>45999</v>
      </c>
      <c r="L126" s="37">
        <v>0.98</v>
      </c>
      <c r="M126" s="82">
        <f t="shared" si="13"/>
        <v>46937.755102040814</v>
      </c>
      <c r="N126" s="83">
        <f t="shared" si="14"/>
        <v>0.98000000000000009</v>
      </c>
      <c r="O126" s="84">
        <f t="shared" si="9"/>
        <v>0</v>
      </c>
      <c r="P126" s="120">
        <v>1673.2</v>
      </c>
      <c r="Q126" s="120">
        <v>5029.49</v>
      </c>
      <c r="R126" s="85">
        <f t="shared" si="10"/>
        <v>6702.69</v>
      </c>
      <c r="S126" s="86">
        <f t="shared" si="15"/>
        <v>3.8883649187219569</v>
      </c>
      <c r="T126" s="119" t="s">
        <v>170</v>
      </c>
      <c r="U126" s="119" t="s">
        <v>154</v>
      </c>
      <c r="V126" s="119" t="s">
        <v>159</v>
      </c>
      <c r="W126" s="117">
        <f t="shared" si="16"/>
        <v>30</v>
      </c>
      <c r="AA126" s="119" t="s">
        <v>103</v>
      </c>
      <c r="AB126" s="120">
        <v>0</v>
      </c>
    </row>
    <row r="127" spans="1:28" ht="14.4">
      <c r="A127" s="15">
        <f t="shared" si="12"/>
        <v>114</v>
      </c>
      <c r="B127" s="119" t="s">
        <v>355</v>
      </c>
      <c r="C127" s="121">
        <v>2014</v>
      </c>
      <c r="D127" s="119" t="s">
        <v>38</v>
      </c>
      <c r="E127" s="119" t="s">
        <v>436</v>
      </c>
      <c r="F127" s="119">
        <v>12</v>
      </c>
      <c r="G127" s="119" t="s">
        <v>108</v>
      </c>
      <c r="H127" s="119" t="s">
        <v>103</v>
      </c>
      <c r="I127" s="81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Yes</v>
      </c>
      <c r="J127" s="120">
        <v>17999</v>
      </c>
      <c r="K127" s="120">
        <v>15999</v>
      </c>
      <c r="L127" s="37">
        <v>1</v>
      </c>
      <c r="M127" s="82">
        <f t="shared" si="13"/>
        <v>17999</v>
      </c>
      <c r="N127" s="83">
        <f t="shared" si="14"/>
        <v>0.88888271570642818</v>
      </c>
      <c r="O127" s="84">
        <f t="shared" si="9"/>
        <v>2000</v>
      </c>
      <c r="P127" s="120">
        <v>487.14</v>
      </c>
      <c r="Q127" s="120">
        <v>949.98</v>
      </c>
      <c r="R127" s="85">
        <f t="shared" si="10"/>
        <v>1437.12</v>
      </c>
      <c r="S127" s="86">
        <f t="shared" si="15"/>
        <v>2.7793958944962109</v>
      </c>
      <c r="T127" s="119" t="s">
        <v>320</v>
      </c>
      <c r="U127" s="119" t="s">
        <v>155</v>
      </c>
      <c r="V127" s="119" t="s">
        <v>159</v>
      </c>
      <c r="W127" s="117">
        <f t="shared" si="16"/>
        <v>30</v>
      </c>
      <c r="AA127" s="119" t="s">
        <v>107</v>
      </c>
      <c r="AB127" s="120">
        <v>170.82</v>
      </c>
    </row>
    <row r="128" spans="1:28" ht="14.4">
      <c r="A128" s="15">
        <f t="shared" si="12"/>
        <v>115</v>
      </c>
      <c r="B128" s="119" t="s">
        <v>356</v>
      </c>
      <c r="C128" s="121">
        <v>2022</v>
      </c>
      <c r="D128" s="119" t="s">
        <v>38</v>
      </c>
      <c r="E128" s="119" t="s">
        <v>274</v>
      </c>
      <c r="F128" s="119">
        <v>43</v>
      </c>
      <c r="G128" s="119" t="s">
        <v>114</v>
      </c>
      <c r="H128" s="119" t="s">
        <v>107</v>
      </c>
      <c r="I128" s="81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Yes</v>
      </c>
      <c r="J128" s="120">
        <v>39992</v>
      </c>
      <c r="K128" s="120">
        <v>39992</v>
      </c>
      <c r="L128" s="37">
        <v>1</v>
      </c>
      <c r="M128" s="82">
        <f t="shared" si="13"/>
        <v>39992</v>
      </c>
      <c r="N128" s="83">
        <f t="shared" si="14"/>
        <v>1</v>
      </c>
      <c r="O128" s="84">
        <f t="shared" si="9"/>
        <v>0</v>
      </c>
      <c r="P128" s="120">
        <v>1957.63</v>
      </c>
      <c r="Q128" s="120">
        <v>3013.33</v>
      </c>
      <c r="R128" s="85">
        <f t="shared" si="10"/>
        <v>4970.96</v>
      </c>
      <c r="S128" s="86">
        <f t="shared" si="15"/>
        <v>1.0942034674133876</v>
      </c>
      <c r="T128" s="119" t="s">
        <v>164</v>
      </c>
      <c r="U128" s="119" t="s">
        <v>152</v>
      </c>
      <c r="V128" s="119" t="s">
        <v>157</v>
      </c>
      <c r="W128" s="117">
        <f t="shared" si="16"/>
        <v>45</v>
      </c>
      <c r="AA128" s="119" t="s">
        <v>103</v>
      </c>
      <c r="AB128" s="120">
        <v>0</v>
      </c>
    </row>
    <row r="129" spans="1:28" ht="14.4">
      <c r="A129" s="15">
        <f t="shared" si="12"/>
        <v>116</v>
      </c>
      <c r="B129" s="119" t="s">
        <v>357</v>
      </c>
      <c r="C129" s="121">
        <v>2016</v>
      </c>
      <c r="D129" s="119" t="s">
        <v>38</v>
      </c>
      <c r="E129" s="119" t="s">
        <v>275</v>
      </c>
      <c r="F129" s="119">
        <v>9</v>
      </c>
      <c r="G129" s="119" t="s">
        <v>109</v>
      </c>
      <c r="H129" s="119" t="s">
        <v>103</v>
      </c>
      <c r="I129" s="81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Yes</v>
      </c>
      <c r="J129" s="120">
        <v>24994</v>
      </c>
      <c r="K129" s="120">
        <v>24994</v>
      </c>
      <c r="L129" s="36">
        <v>1</v>
      </c>
      <c r="M129" s="82">
        <f t="shared" si="13"/>
        <v>24994</v>
      </c>
      <c r="N129" s="83">
        <f t="shared" si="14"/>
        <v>1</v>
      </c>
      <c r="O129" s="84">
        <f t="shared" si="9"/>
        <v>0</v>
      </c>
      <c r="P129" s="120">
        <v>1702.27</v>
      </c>
      <c r="Q129" s="120">
        <v>2534.54</v>
      </c>
      <c r="R129" s="85">
        <f t="shared" si="10"/>
        <v>4236.8099999999995</v>
      </c>
      <c r="S129" s="86">
        <f t="shared" si="15"/>
        <v>7.2760761008306378</v>
      </c>
      <c r="T129" s="119" t="s">
        <v>163</v>
      </c>
      <c r="U129" s="119" t="s">
        <v>152</v>
      </c>
      <c r="V129" s="119" t="s">
        <v>156</v>
      </c>
      <c r="W129" s="117">
        <f t="shared" si="16"/>
        <v>30</v>
      </c>
      <c r="AA129" s="119" t="s">
        <v>103</v>
      </c>
      <c r="AB129" s="120">
        <v>0</v>
      </c>
    </row>
    <row r="130" spans="1:28" ht="14.4">
      <c r="A130" s="15">
        <f t="shared" si="12"/>
        <v>117</v>
      </c>
      <c r="B130" s="119" t="s">
        <v>358</v>
      </c>
      <c r="C130" s="121">
        <v>2016</v>
      </c>
      <c r="D130" s="119" t="s">
        <v>8</v>
      </c>
      <c r="E130" s="119" t="s">
        <v>437</v>
      </c>
      <c r="F130" s="119">
        <v>18</v>
      </c>
      <c r="G130" s="119" t="s">
        <v>102</v>
      </c>
      <c r="H130" s="119" t="s">
        <v>103</v>
      </c>
      <c r="I130" s="81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No</v>
      </c>
      <c r="J130" s="120">
        <v>48499</v>
      </c>
      <c r="K130" s="120">
        <v>48499</v>
      </c>
      <c r="L130" s="37">
        <v>0.97</v>
      </c>
      <c r="M130" s="82">
        <f t="shared" si="13"/>
        <v>49998.969072164953</v>
      </c>
      <c r="N130" s="83">
        <f t="shared" si="14"/>
        <v>0.96999999999999986</v>
      </c>
      <c r="O130" s="84">
        <f t="shared" si="9"/>
        <v>0</v>
      </c>
      <c r="P130" s="120">
        <v>6782.2</v>
      </c>
      <c r="Q130" s="120">
        <v>424.63</v>
      </c>
      <c r="R130" s="85">
        <f t="shared" si="10"/>
        <v>7206.83</v>
      </c>
      <c r="S130" s="86">
        <f t="shared" si="15"/>
        <v>3.4551211981743561</v>
      </c>
      <c r="T130" s="119" t="s">
        <v>169</v>
      </c>
      <c r="U130" s="119" t="s">
        <v>154</v>
      </c>
      <c r="V130" s="119" t="s">
        <v>159</v>
      </c>
      <c r="W130" s="117">
        <f t="shared" si="16"/>
        <v>30</v>
      </c>
      <c r="AA130" s="119" t="s">
        <v>103</v>
      </c>
      <c r="AB130" s="120">
        <v>0</v>
      </c>
    </row>
    <row r="131" spans="1:28" ht="14.4">
      <c r="A131" s="15">
        <f t="shared" si="12"/>
        <v>118</v>
      </c>
      <c r="B131" s="119" t="s">
        <v>359</v>
      </c>
      <c r="C131" s="121">
        <v>2021</v>
      </c>
      <c r="D131" s="119" t="s">
        <v>38</v>
      </c>
      <c r="E131" s="119" t="s">
        <v>304</v>
      </c>
      <c r="F131" s="119">
        <v>7</v>
      </c>
      <c r="G131" s="119" t="s">
        <v>102</v>
      </c>
      <c r="H131" s="119" t="s">
        <v>107</v>
      </c>
      <c r="I131" s="81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Yes</v>
      </c>
      <c r="J131" s="120">
        <v>80994</v>
      </c>
      <c r="K131" s="120">
        <v>75994</v>
      </c>
      <c r="L131" s="37">
        <v>0.99</v>
      </c>
      <c r="M131" s="82">
        <f t="shared" si="13"/>
        <v>81812.121212121216</v>
      </c>
      <c r="N131" s="83">
        <f t="shared" si="14"/>
        <v>0.92888436180457812</v>
      </c>
      <c r="O131" s="84">
        <f t="shared" si="9"/>
        <v>5000</v>
      </c>
      <c r="P131" s="120">
        <v>3234.73</v>
      </c>
      <c r="Q131" s="120">
        <v>6131.48</v>
      </c>
      <c r="R131" s="85">
        <f t="shared" si="10"/>
        <v>9366.2099999999991</v>
      </c>
      <c r="S131" s="86">
        <f t="shared" si="15"/>
        <v>6.6203358005103681</v>
      </c>
      <c r="T131" s="119" t="s">
        <v>165</v>
      </c>
      <c r="U131" s="119" t="s">
        <v>464</v>
      </c>
      <c r="V131" s="119" t="s">
        <v>156</v>
      </c>
      <c r="W131" s="117">
        <f t="shared" si="16"/>
        <v>30</v>
      </c>
      <c r="AA131" s="119" t="s">
        <v>103</v>
      </c>
      <c r="AB131" s="120">
        <v>0</v>
      </c>
    </row>
    <row r="132" spans="1:28" ht="14.4">
      <c r="A132" s="15">
        <f t="shared" si="12"/>
        <v>119</v>
      </c>
      <c r="B132" s="119" t="s">
        <v>360</v>
      </c>
      <c r="C132" s="121">
        <v>2020</v>
      </c>
      <c r="D132" s="119" t="s">
        <v>38</v>
      </c>
      <c r="E132" s="119" t="s">
        <v>273</v>
      </c>
      <c r="F132" s="119">
        <v>34</v>
      </c>
      <c r="G132" s="119" t="s">
        <v>102</v>
      </c>
      <c r="H132" s="119" t="s">
        <v>107</v>
      </c>
      <c r="I132" s="81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Yes</v>
      </c>
      <c r="J132" s="120">
        <v>27499</v>
      </c>
      <c r="K132" s="120">
        <v>27499</v>
      </c>
      <c r="L132" s="37">
        <v>0.92</v>
      </c>
      <c r="M132" s="82">
        <f t="shared" si="13"/>
        <v>29890.217391304348</v>
      </c>
      <c r="N132" s="83">
        <f t="shared" si="14"/>
        <v>0.92</v>
      </c>
      <c r="O132" s="84">
        <f t="shared" si="9"/>
        <v>0</v>
      </c>
      <c r="P132" s="120">
        <v>-2202.44</v>
      </c>
      <c r="Q132" s="120">
        <v>1257.43</v>
      </c>
      <c r="R132" s="85">
        <f t="shared" si="10"/>
        <v>-945.01</v>
      </c>
      <c r="S132" s="86">
        <f t="shared" si="15"/>
        <v>-0.33688562693573498</v>
      </c>
      <c r="T132" s="119" t="s">
        <v>163</v>
      </c>
      <c r="U132" s="119" t="s">
        <v>152</v>
      </c>
      <c r="V132" s="119" t="s">
        <v>158</v>
      </c>
      <c r="W132" s="117">
        <f t="shared" si="16"/>
        <v>45</v>
      </c>
      <c r="AA132" s="119" t="s">
        <v>103</v>
      </c>
      <c r="AB132" s="120">
        <v>0</v>
      </c>
    </row>
    <row r="133" spans="1:28" ht="14.4">
      <c r="A133" s="15">
        <f t="shared" si="12"/>
        <v>120</v>
      </c>
      <c r="B133" s="119" t="s">
        <v>361</v>
      </c>
      <c r="C133" s="121">
        <v>2021</v>
      </c>
      <c r="D133" s="119" t="s">
        <v>38</v>
      </c>
      <c r="E133" s="119" t="s">
        <v>308</v>
      </c>
      <c r="F133" s="119">
        <v>13</v>
      </c>
      <c r="G133" s="119" t="s">
        <v>109</v>
      </c>
      <c r="H133" s="119" t="s">
        <v>107</v>
      </c>
      <c r="I133" s="81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Yes</v>
      </c>
      <c r="J133" s="120">
        <v>46994</v>
      </c>
      <c r="K133" s="120">
        <v>46994</v>
      </c>
      <c r="L133" s="36">
        <v>0.95</v>
      </c>
      <c r="M133" s="82">
        <f t="shared" si="13"/>
        <v>49467.368421052633</v>
      </c>
      <c r="N133" s="83">
        <f t="shared" si="14"/>
        <v>0.95</v>
      </c>
      <c r="O133" s="84">
        <f t="shared" si="9"/>
        <v>0</v>
      </c>
      <c r="P133" s="120">
        <v>4189.0600000000004</v>
      </c>
      <c r="Q133" s="120">
        <v>2697.02</v>
      </c>
      <c r="R133" s="85">
        <f t="shared" si="10"/>
        <v>6886.08</v>
      </c>
      <c r="S133" s="86">
        <f t="shared" si="15"/>
        <v>4.4548934341187287</v>
      </c>
      <c r="T133" s="119" t="s">
        <v>163</v>
      </c>
      <c r="U133" s="119" t="s">
        <v>155</v>
      </c>
      <c r="V133" s="119" t="s">
        <v>159</v>
      </c>
      <c r="W133" s="117">
        <f t="shared" si="16"/>
        <v>30</v>
      </c>
      <c r="AA133" s="119" t="s">
        <v>103</v>
      </c>
      <c r="AB133" s="120">
        <v>0</v>
      </c>
    </row>
    <row r="134" spans="1:28" ht="14.4">
      <c r="A134" s="15">
        <f t="shared" si="12"/>
        <v>121</v>
      </c>
      <c r="B134" s="119" t="s">
        <v>362</v>
      </c>
      <c r="C134" s="121">
        <v>2013</v>
      </c>
      <c r="D134" s="119" t="s">
        <v>38</v>
      </c>
      <c r="E134" s="119" t="s">
        <v>438</v>
      </c>
      <c r="F134" s="119">
        <v>16</v>
      </c>
      <c r="G134" s="119" t="s">
        <v>102</v>
      </c>
      <c r="H134" s="119" t="s">
        <v>103</v>
      </c>
      <c r="I134" s="81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Yes</v>
      </c>
      <c r="J134" s="120">
        <v>35999</v>
      </c>
      <c r="K134" s="120">
        <v>35999</v>
      </c>
      <c r="L134" s="36">
        <v>0.98</v>
      </c>
      <c r="M134" s="82">
        <f t="shared" si="13"/>
        <v>36733.673469387759</v>
      </c>
      <c r="N134" s="83">
        <f t="shared" si="14"/>
        <v>0.97999999999999987</v>
      </c>
      <c r="O134" s="84">
        <f t="shared" si="9"/>
        <v>0</v>
      </c>
      <c r="P134" s="120">
        <v>2040.37</v>
      </c>
      <c r="Q134" s="120">
        <v>0</v>
      </c>
      <c r="R134" s="85">
        <f t="shared" si="10"/>
        <v>2040.37</v>
      </c>
      <c r="S134" s="86">
        <f t="shared" si="15"/>
        <v>1.3518897847174636</v>
      </c>
      <c r="T134" s="119" t="s">
        <v>170</v>
      </c>
      <c r="U134" s="119" t="s">
        <v>154</v>
      </c>
      <c r="V134" s="119" t="s">
        <v>159</v>
      </c>
      <c r="W134" s="117">
        <f t="shared" si="16"/>
        <v>30</v>
      </c>
      <c r="AA134" s="119" t="s">
        <v>107</v>
      </c>
      <c r="AB134" s="120">
        <v>868.82</v>
      </c>
    </row>
    <row r="135" spans="1:28" ht="14.4">
      <c r="A135" s="15">
        <f t="shared" si="12"/>
        <v>122</v>
      </c>
      <c r="B135" s="119" t="s">
        <v>363</v>
      </c>
      <c r="C135" s="121">
        <v>2017</v>
      </c>
      <c r="D135" s="119" t="s">
        <v>38</v>
      </c>
      <c r="E135" s="119" t="s">
        <v>293</v>
      </c>
      <c r="F135" s="119">
        <v>56</v>
      </c>
      <c r="G135" s="119" t="s">
        <v>108</v>
      </c>
      <c r="H135" s="119" t="s">
        <v>103</v>
      </c>
      <c r="I135" s="81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Yes</v>
      </c>
      <c r="J135" s="120">
        <v>19499</v>
      </c>
      <c r="K135" s="120">
        <v>19499</v>
      </c>
      <c r="L135" s="37">
        <v>0.87</v>
      </c>
      <c r="M135" s="82">
        <f t="shared" si="13"/>
        <v>22412.643678160919</v>
      </c>
      <c r="N135" s="83">
        <f t="shared" si="14"/>
        <v>0.87</v>
      </c>
      <c r="O135" s="84">
        <f t="shared" si="9"/>
        <v>0</v>
      </c>
      <c r="P135" s="120">
        <v>-1733.95</v>
      </c>
      <c r="Q135" s="120">
        <v>2139.0300000000002</v>
      </c>
      <c r="R135" s="85">
        <f t="shared" si="10"/>
        <v>405.08000000000015</v>
      </c>
      <c r="S135" s="86">
        <f t="shared" si="15"/>
        <v>0.12264361354808047</v>
      </c>
      <c r="T135" s="119" t="s">
        <v>320</v>
      </c>
      <c r="U135" s="119" t="s">
        <v>154</v>
      </c>
      <c r="V135" s="119" t="s">
        <v>159</v>
      </c>
      <c r="W135" s="117">
        <f t="shared" si="16"/>
        <v>60</v>
      </c>
      <c r="AA135" s="119" t="s">
        <v>103</v>
      </c>
      <c r="AB135" s="120">
        <v>0</v>
      </c>
    </row>
    <row r="136" spans="1:28" ht="14.4">
      <c r="A136" s="15">
        <f t="shared" si="12"/>
        <v>123</v>
      </c>
      <c r="B136" s="119" t="s">
        <v>364</v>
      </c>
      <c r="C136" s="121">
        <v>2023</v>
      </c>
      <c r="D136" s="119" t="s">
        <v>38</v>
      </c>
      <c r="E136" s="119" t="s">
        <v>274</v>
      </c>
      <c r="F136" s="119">
        <v>0</v>
      </c>
      <c r="G136" s="119" t="s">
        <v>109</v>
      </c>
      <c r="H136" s="119" t="s">
        <v>103</v>
      </c>
      <c r="I136" s="81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Yes</v>
      </c>
      <c r="J136" s="120">
        <v>51995</v>
      </c>
      <c r="K136" s="120">
        <v>48565</v>
      </c>
      <c r="L136" s="36">
        <v>1</v>
      </c>
      <c r="M136" s="82">
        <f t="shared" si="13"/>
        <v>51995</v>
      </c>
      <c r="N136" s="83">
        <f t="shared" si="14"/>
        <v>0.93403211847293011</v>
      </c>
      <c r="O136" s="84">
        <f t="shared" si="9"/>
        <v>3430</v>
      </c>
      <c r="P136" s="120">
        <v>5031.18</v>
      </c>
      <c r="Q136" s="120">
        <v>0</v>
      </c>
      <c r="R136" s="85">
        <f t="shared" si="10"/>
        <v>5031.18</v>
      </c>
      <c r="S136" s="86" t="e">
        <f t="shared" si="15"/>
        <v>#DIV/0!</v>
      </c>
      <c r="T136" s="119" t="s">
        <v>462</v>
      </c>
      <c r="U136" s="119" t="s">
        <v>152</v>
      </c>
      <c r="V136" s="119" t="s">
        <v>156</v>
      </c>
      <c r="W136" s="117">
        <f t="shared" si="16"/>
        <v>0</v>
      </c>
      <c r="AA136" s="119" t="s">
        <v>103</v>
      </c>
      <c r="AB136" s="120">
        <v>0</v>
      </c>
    </row>
    <row r="137" spans="1:28" ht="14.4">
      <c r="A137" s="15">
        <f t="shared" si="12"/>
        <v>124</v>
      </c>
      <c r="B137" s="119" t="s">
        <v>365</v>
      </c>
      <c r="C137" s="121">
        <v>2023</v>
      </c>
      <c r="D137" s="119" t="s">
        <v>53</v>
      </c>
      <c r="E137" s="119" t="s">
        <v>439</v>
      </c>
      <c r="F137" s="119">
        <v>17</v>
      </c>
      <c r="G137" s="119" t="s">
        <v>102</v>
      </c>
      <c r="H137" s="119" t="s">
        <v>103</v>
      </c>
      <c r="I137" s="81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No</v>
      </c>
      <c r="J137" s="120">
        <v>28994</v>
      </c>
      <c r="K137" s="120">
        <v>28994</v>
      </c>
      <c r="L137" s="36">
        <v>1</v>
      </c>
      <c r="M137" s="82">
        <f t="shared" si="13"/>
        <v>28994</v>
      </c>
      <c r="N137" s="83">
        <f t="shared" si="14"/>
        <v>1</v>
      </c>
      <c r="O137" s="84">
        <f t="shared" si="9"/>
        <v>0</v>
      </c>
      <c r="P137" s="120">
        <v>1806.9</v>
      </c>
      <c r="Q137" s="120">
        <v>1584.48</v>
      </c>
      <c r="R137" s="85">
        <f t="shared" si="10"/>
        <v>3391.38</v>
      </c>
      <c r="S137" s="86">
        <f t="shared" si="15"/>
        <v>2.6416005687818638</v>
      </c>
      <c r="T137" s="119" t="s">
        <v>178</v>
      </c>
      <c r="U137" s="119" t="s">
        <v>154</v>
      </c>
      <c r="V137" s="119" t="s">
        <v>159</v>
      </c>
      <c r="W137" s="117">
        <f t="shared" si="16"/>
        <v>30</v>
      </c>
      <c r="AA137" s="119" t="s">
        <v>107</v>
      </c>
      <c r="AB137" s="120">
        <v>0</v>
      </c>
    </row>
    <row r="138" spans="1:28" ht="14.4">
      <c r="A138" s="15">
        <f t="shared" si="12"/>
        <v>125</v>
      </c>
      <c r="B138" s="119" t="s">
        <v>366</v>
      </c>
      <c r="C138" s="121">
        <v>2017</v>
      </c>
      <c r="D138" s="119" t="s">
        <v>45</v>
      </c>
      <c r="E138" s="119" t="s">
        <v>440</v>
      </c>
      <c r="F138" s="119">
        <v>60</v>
      </c>
      <c r="G138" s="119" t="s">
        <v>102</v>
      </c>
      <c r="H138" s="119" t="s">
        <v>103</v>
      </c>
      <c r="I138" s="81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No</v>
      </c>
      <c r="J138" s="120">
        <v>24999</v>
      </c>
      <c r="K138" s="120">
        <v>24915.15</v>
      </c>
      <c r="L138" s="37">
        <v>0.09</v>
      </c>
      <c r="M138" s="82">
        <f t="shared" si="13"/>
        <v>277766.66666666669</v>
      </c>
      <c r="N138" s="83">
        <f t="shared" si="14"/>
        <v>8.9698127925116999E-2</v>
      </c>
      <c r="O138" s="84">
        <f t="shared" si="9"/>
        <v>83.849999999998545</v>
      </c>
      <c r="P138" s="120">
        <v>-4098.12</v>
      </c>
      <c r="Q138" s="120">
        <v>0</v>
      </c>
      <c r="R138" s="85">
        <f t="shared" si="10"/>
        <v>-4098.12</v>
      </c>
      <c r="S138" s="86">
        <f t="shared" si="15"/>
        <v>-0.84749909265656709</v>
      </c>
      <c r="T138" s="119" t="s">
        <v>320</v>
      </c>
      <c r="U138" s="119" t="s">
        <v>154</v>
      </c>
      <c r="V138" s="119" t="s">
        <v>159</v>
      </c>
      <c r="W138" s="117">
        <f t="shared" si="16"/>
        <v>60</v>
      </c>
      <c r="AA138" s="119" t="s">
        <v>103</v>
      </c>
      <c r="AB138" s="120">
        <v>0</v>
      </c>
    </row>
    <row r="139" spans="1:28" ht="14.4">
      <c r="A139" s="15">
        <f t="shared" si="12"/>
        <v>126</v>
      </c>
      <c r="B139" s="119" t="s">
        <v>367</v>
      </c>
      <c r="C139" s="121">
        <v>2017</v>
      </c>
      <c r="D139" s="119" t="s">
        <v>15</v>
      </c>
      <c r="E139" s="119" t="s">
        <v>441</v>
      </c>
      <c r="F139" s="119">
        <v>45</v>
      </c>
      <c r="G139" s="119" t="s">
        <v>102</v>
      </c>
      <c r="H139" s="119" t="s">
        <v>103</v>
      </c>
      <c r="I139" s="81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No</v>
      </c>
      <c r="J139" s="120">
        <v>18499</v>
      </c>
      <c r="K139" s="120">
        <v>18499</v>
      </c>
      <c r="L139" s="36">
        <v>0.9</v>
      </c>
      <c r="M139" s="82">
        <f t="shared" si="13"/>
        <v>20554.444444444445</v>
      </c>
      <c r="N139" s="83">
        <f t="shared" si="14"/>
        <v>0.89999999999999991</v>
      </c>
      <c r="O139" s="84">
        <f t="shared" si="9"/>
        <v>0</v>
      </c>
      <c r="P139" s="120">
        <v>544.66</v>
      </c>
      <c r="Q139" s="120">
        <v>3299.07</v>
      </c>
      <c r="R139" s="85">
        <f t="shared" si="10"/>
        <v>3843.73</v>
      </c>
      <c r="S139" s="86">
        <f t="shared" si="15"/>
        <v>1.712668914591124</v>
      </c>
      <c r="T139" s="119" t="s">
        <v>169</v>
      </c>
      <c r="U139" s="119" t="s">
        <v>154</v>
      </c>
      <c r="V139" s="119" t="s">
        <v>159</v>
      </c>
      <c r="W139" s="117">
        <f t="shared" si="16"/>
        <v>45</v>
      </c>
      <c r="AA139" s="119" t="s">
        <v>103</v>
      </c>
      <c r="AB139" s="120">
        <v>0</v>
      </c>
    </row>
    <row r="140" spans="1:28" ht="14.4">
      <c r="A140" s="15">
        <f t="shared" si="12"/>
        <v>127</v>
      </c>
      <c r="B140" s="119" t="s">
        <v>368</v>
      </c>
      <c r="C140" s="121">
        <v>2011</v>
      </c>
      <c r="D140" s="119" t="s">
        <v>38</v>
      </c>
      <c r="E140" s="119" t="s">
        <v>442</v>
      </c>
      <c r="F140" s="119">
        <v>16</v>
      </c>
      <c r="G140" s="119" t="s">
        <v>108</v>
      </c>
      <c r="H140" s="119" t="s">
        <v>103</v>
      </c>
      <c r="I140" s="81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Yes</v>
      </c>
      <c r="J140" s="120">
        <v>19999</v>
      </c>
      <c r="K140" s="120">
        <v>19999</v>
      </c>
      <c r="L140" s="37">
        <v>0.08</v>
      </c>
      <c r="M140" s="82">
        <f t="shared" si="13"/>
        <v>249987.5</v>
      </c>
      <c r="N140" s="83">
        <f t="shared" si="14"/>
        <v>0.08</v>
      </c>
      <c r="O140" s="84">
        <f t="shared" si="9"/>
        <v>0</v>
      </c>
      <c r="P140" s="120">
        <v>1244.69</v>
      </c>
      <c r="Q140" s="120">
        <v>924.71</v>
      </c>
      <c r="R140" s="85">
        <f t="shared" si="10"/>
        <v>2169.4</v>
      </c>
      <c r="S140" s="86">
        <f t="shared" si="15"/>
        <v>2.6026817302262786</v>
      </c>
      <c r="T140" s="119" t="s">
        <v>175</v>
      </c>
      <c r="U140" s="119" t="s">
        <v>153</v>
      </c>
      <c r="V140" s="119" t="s">
        <v>159</v>
      </c>
      <c r="W140" s="117">
        <f t="shared" si="16"/>
        <v>30</v>
      </c>
      <c r="AA140" s="119" t="s">
        <v>103</v>
      </c>
      <c r="AB140" s="120">
        <v>0</v>
      </c>
    </row>
    <row r="141" spans="1:28" ht="14.4">
      <c r="A141" s="15">
        <f t="shared" si="12"/>
        <v>128</v>
      </c>
      <c r="B141" s="119" t="s">
        <v>369</v>
      </c>
      <c r="C141" s="121">
        <v>2016</v>
      </c>
      <c r="D141" s="119" t="s">
        <v>38</v>
      </c>
      <c r="E141" s="119" t="s">
        <v>275</v>
      </c>
      <c r="F141" s="119">
        <v>31</v>
      </c>
      <c r="G141" s="119" t="s">
        <v>108</v>
      </c>
      <c r="H141" s="119" t="s">
        <v>103</v>
      </c>
      <c r="I141" s="81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Yes</v>
      </c>
      <c r="J141" s="120">
        <v>26993</v>
      </c>
      <c r="K141" s="120">
        <v>26993</v>
      </c>
      <c r="L141" s="37">
        <v>0.97</v>
      </c>
      <c r="M141" s="82">
        <f t="shared" si="13"/>
        <v>27827.835051546394</v>
      </c>
      <c r="N141" s="83">
        <f t="shared" si="14"/>
        <v>0.97</v>
      </c>
      <c r="O141" s="84">
        <f t="shared" ref="O141:O204" si="17">IF(K141=0,"BLANK",(J141-K141))</f>
        <v>0</v>
      </c>
      <c r="P141" s="120">
        <v>-221.77</v>
      </c>
      <c r="Q141" s="120">
        <v>372.07</v>
      </c>
      <c r="R141" s="85">
        <f t="shared" ref="R141:R204" si="18">IF(K141=0,"BLANK",SUM(P141:Q141))</f>
        <v>150.29999999999998</v>
      </c>
      <c r="S141" s="86">
        <f t="shared" si="15"/>
        <v>6.413500297223565E-2</v>
      </c>
      <c r="T141" s="119" t="s">
        <v>169</v>
      </c>
      <c r="U141" s="119" t="s">
        <v>154</v>
      </c>
      <c r="V141" s="119" t="s">
        <v>159</v>
      </c>
      <c r="W141" s="117">
        <f t="shared" ref="W141:W172" si="19">IF(AND(F141&gt;0,F141&lt;=30),30,IF(AND(F141&gt;=31,F141&lt;=45),45,IF(AND(F141&gt;=46,F141&lt;=60),60,IF(AND(F141&gt;=61,F141&lt;=90),90,IF(F141&gt;=91,91,0)))))</f>
        <v>45</v>
      </c>
      <c r="AA141" s="119" t="s">
        <v>107</v>
      </c>
      <c r="AB141" s="120">
        <v>0</v>
      </c>
    </row>
    <row r="142" spans="1:28" ht="14.4">
      <c r="A142" s="15">
        <f t="shared" si="12"/>
        <v>129</v>
      </c>
      <c r="B142" s="119" t="s">
        <v>370</v>
      </c>
      <c r="C142" s="121">
        <v>2023</v>
      </c>
      <c r="D142" s="119" t="s">
        <v>7</v>
      </c>
      <c r="E142" s="119" t="s">
        <v>443</v>
      </c>
      <c r="F142" s="119">
        <v>61</v>
      </c>
      <c r="G142" s="119" t="s">
        <v>102</v>
      </c>
      <c r="H142" s="119" t="s">
        <v>103</v>
      </c>
      <c r="I142" s="81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No</v>
      </c>
      <c r="J142" s="120">
        <v>49990</v>
      </c>
      <c r="K142" s="120">
        <v>49990</v>
      </c>
      <c r="L142" s="37">
        <v>0.94</v>
      </c>
      <c r="M142" s="82">
        <f t="shared" si="13"/>
        <v>53180.851063829788</v>
      </c>
      <c r="N142" s="83">
        <f t="shared" si="14"/>
        <v>0.94</v>
      </c>
      <c r="O142" s="84">
        <f t="shared" si="17"/>
        <v>0</v>
      </c>
      <c r="P142" s="120">
        <v>-343.17</v>
      </c>
      <c r="Q142" s="120">
        <v>0</v>
      </c>
      <c r="R142" s="85">
        <f t="shared" si="18"/>
        <v>-343.17</v>
      </c>
      <c r="S142" s="86">
        <f t="shared" si="15"/>
        <v>-4.023719495057617E-2</v>
      </c>
      <c r="T142" s="119" t="s">
        <v>173</v>
      </c>
      <c r="U142" s="119" t="s">
        <v>153</v>
      </c>
      <c r="V142" s="119" t="s">
        <v>157</v>
      </c>
      <c r="W142" s="117">
        <f t="shared" si="19"/>
        <v>90</v>
      </c>
      <c r="AA142" s="119" t="s">
        <v>107</v>
      </c>
      <c r="AB142" s="120">
        <v>500</v>
      </c>
    </row>
    <row r="143" spans="1:28" ht="14.4">
      <c r="A143" s="15">
        <f t="shared" ref="A143:A206" si="20">A142+1</f>
        <v>130</v>
      </c>
      <c r="B143" s="119" t="s">
        <v>371</v>
      </c>
      <c r="C143" s="121">
        <v>2018</v>
      </c>
      <c r="D143" s="119" t="s">
        <v>38</v>
      </c>
      <c r="E143" s="119" t="s">
        <v>270</v>
      </c>
      <c r="F143" s="119">
        <v>40</v>
      </c>
      <c r="G143" s="119" t="s">
        <v>108</v>
      </c>
      <c r="H143" s="119" t="s">
        <v>107</v>
      </c>
      <c r="I143" s="81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Yes</v>
      </c>
      <c r="J143" s="120">
        <v>23992</v>
      </c>
      <c r="K143" s="120">
        <v>23992</v>
      </c>
      <c r="L143" s="36">
        <v>0.93</v>
      </c>
      <c r="M143" s="82">
        <f t="shared" ref="M143:M206" si="21">J143/L143</f>
        <v>25797.84946236559</v>
      </c>
      <c r="N143" s="83">
        <f t="shared" ref="N143:N206" si="22">K143/M143</f>
        <v>0.93</v>
      </c>
      <c r="O143" s="84">
        <f t="shared" si="17"/>
        <v>0</v>
      </c>
      <c r="P143" s="120">
        <v>-1227.22</v>
      </c>
      <c r="Q143" s="120">
        <v>3325.9</v>
      </c>
      <c r="R143" s="85">
        <f t="shared" si="18"/>
        <v>2098.6800000000003</v>
      </c>
      <c r="S143" s="86">
        <f t="shared" ref="S143:S206" si="23">(R143/(K143-P143))*(360/F143)</f>
        <v>0.74895734285199955</v>
      </c>
      <c r="T143" s="119" t="s">
        <v>162</v>
      </c>
      <c r="U143" s="119" t="s">
        <v>152</v>
      </c>
      <c r="V143" s="119" t="s">
        <v>156</v>
      </c>
      <c r="W143" s="117">
        <f t="shared" si="19"/>
        <v>45</v>
      </c>
      <c r="AA143" s="119" t="s">
        <v>107</v>
      </c>
      <c r="AB143" s="120">
        <v>0</v>
      </c>
    </row>
    <row r="144" spans="1:28" ht="14.4">
      <c r="A144" s="15">
        <f t="shared" si="20"/>
        <v>131</v>
      </c>
      <c r="B144" s="119" t="s">
        <v>372</v>
      </c>
      <c r="C144" s="121">
        <v>2007</v>
      </c>
      <c r="D144" s="119" t="s">
        <v>38</v>
      </c>
      <c r="E144" s="119" t="s">
        <v>444</v>
      </c>
      <c r="F144" s="119">
        <v>17</v>
      </c>
      <c r="G144" s="119" t="s">
        <v>102</v>
      </c>
      <c r="H144" s="119" t="s">
        <v>103</v>
      </c>
      <c r="I144" s="81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Yes</v>
      </c>
      <c r="J144" s="120">
        <v>19999</v>
      </c>
      <c r="K144" s="120">
        <v>17717.919999999998</v>
      </c>
      <c r="L144" s="37">
        <v>1</v>
      </c>
      <c r="M144" s="82">
        <f t="shared" si="21"/>
        <v>19999</v>
      </c>
      <c r="N144" s="83">
        <f t="shared" si="22"/>
        <v>0.88594029701485066</v>
      </c>
      <c r="O144" s="84">
        <f t="shared" si="17"/>
        <v>2281.0800000000017</v>
      </c>
      <c r="P144" s="120">
        <v>2442.64</v>
      </c>
      <c r="Q144" s="120">
        <v>0</v>
      </c>
      <c r="R144" s="85">
        <f t="shared" si="18"/>
        <v>2442.64</v>
      </c>
      <c r="S144" s="86">
        <f t="shared" si="23"/>
        <v>3.3862877876966615</v>
      </c>
      <c r="T144" s="119" t="s">
        <v>169</v>
      </c>
      <c r="U144" s="119" t="s">
        <v>154</v>
      </c>
      <c r="V144" s="119" t="s">
        <v>159</v>
      </c>
      <c r="W144" s="117">
        <f t="shared" si="19"/>
        <v>30</v>
      </c>
      <c r="AA144" s="119" t="s">
        <v>103</v>
      </c>
      <c r="AB144" s="120">
        <v>0</v>
      </c>
    </row>
    <row r="145" spans="1:28" ht="14.4">
      <c r="A145" s="15">
        <f t="shared" si="20"/>
        <v>132</v>
      </c>
      <c r="B145" s="119" t="s">
        <v>373</v>
      </c>
      <c r="C145" s="121">
        <v>2022</v>
      </c>
      <c r="D145" s="119" t="s">
        <v>38</v>
      </c>
      <c r="E145" s="119" t="s">
        <v>274</v>
      </c>
      <c r="F145" s="119">
        <v>21</v>
      </c>
      <c r="G145" s="119" t="s">
        <v>114</v>
      </c>
      <c r="H145" s="119" t="s">
        <v>107</v>
      </c>
      <c r="I145" s="81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Yes</v>
      </c>
      <c r="J145" s="120">
        <v>40993</v>
      </c>
      <c r="K145" s="120">
        <v>40994</v>
      </c>
      <c r="L145" s="37">
        <v>1</v>
      </c>
      <c r="M145" s="82">
        <f t="shared" si="21"/>
        <v>40993</v>
      </c>
      <c r="N145" s="83">
        <f t="shared" si="22"/>
        <v>1.0000243944088014</v>
      </c>
      <c r="O145" s="84">
        <f t="shared" si="17"/>
        <v>-1</v>
      </c>
      <c r="P145" s="120">
        <v>3312</v>
      </c>
      <c r="Q145" s="120">
        <v>3660.3</v>
      </c>
      <c r="R145" s="85">
        <f t="shared" si="18"/>
        <v>6972.3</v>
      </c>
      <c r="S145" s="86">
        <f t="shared" si="23"/>
        <v>3.1719426478727999</v>
      </c>
      <c r="T145" s="119" t="s">
        <v>167</v>
      </c>
      <c r="U145" s="119" t="s">
        <v>155</v>
      </c>
      <c r="V145" s="119" t="s">
        <v>156</v>
      </c>
      <c r="W145" s="117">
        <f t="shared" si="19"/>
        <v>30</v>
      </c>
      <c r="AA145" s="119" t="s">
        <v>107</v>
      </c>
      <c r="AB145" s="120">
        <v>500</v>
      </c>
    </row>
    <row r="146" spans="1:28" ht="14.4">
      <c r="A146" s="15">
        <f t="shared" si="20"/>
        <v>133</v>
      </c>
      <c r="B146" s="119" t="s">
        <v>374</v>
      </c>
      <c r="C146" s="121">
        <v>2020</v>
      </c>
      <c r="D146" s="119" t="s">
        <v>38</v>
      </c>
      <c r="E146" s="119" t="s">
        <v>274</v>
      </c>
      <c r="F146" s="119">
        <v>19</v>
      </c>
      <c r="G146" s="119" t="s">
        <v>116</v>
      </c>
      <c r="H146" s="119" t="s">
        <v>103</v>
      </c>
      <c r="I146" s="81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Yes</v>
      </c>
      <c r="J146" s="120">
        <v>28152.49</v>
      </c>
      <c r="K146" s="120">
        <v>28152.49</v>
      </c>
      <c r="L146" s="37">
        <v>0.91</v>
      </c>
      <c r="M146" s="82">
        <f t="shared" si="21"/>
        <v>30936.802197802197</v>
      </c>
      <c r="N146" s="83">
        <f t="shared" si="22"/>
        <v>0.91</v>
      </c>
      <c r="O146" s="84">
        <f t="shared" si="17"/>
        <v>0</v>
      </c>
      <c r="P146" s="120">
        <v>-900</v>
      </c>
      <c r="Q146" s="120">
        <v>500</v>
      </c>
      <c r="R146" s="85">
        <f t="shared" si="18"/>
        <v>-400</v>
      </c>
      <c r="S146" s="86">
        <f t="shared" si="23"/>
        <v>-0.2608708364901271</v>
      </c>
      <c r="T146" s="119" t="s">
        <v>163</v>
      </c>
      <c r="U146" s="119" t="s">
        <v>153</v>
      </c>
      <c r="V146" s="119" t="s">
        <v>157</v>
      </c>
      <c r="W146" s="117">
        <f t="shared" si="19"/>
        <v>30</v>
      </c>
      <c r="AA146" s="119" t="s">
        <v>103</v>
      </c>
      <c r="AB146" s="120">
        <v>0</v>
      </c>
    </row>
    <row r="147" spans="1:28" ht="14.4">
      <c r="A147" s="15">
        <f t="shared" si="20"/>
        <v>134</v>
      </c>
      <c r="B147" s="119" t="s">
        <v>375</v>
      </c>
      <c r="C147" s="121">
        <v>2019</v>
      </c>
      <c r="D147" s="119" t="s">
        <v>16</v>
      </c>
      <c r="E147" s="119" t="s">
        <v>445</v>
      </c>
      <c r="F147" s="119">
        <v>32</v>
      </c>
      <c r="G147" s="119" t="s">
        <v>102</v>
      </c>
      <c r="H147" s="119" t="s">
        <v>103</v>
      </c>
      <c r="I147" s="81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No</v>
      </c>
      <c r="J147" s="120">
        <v>24999</v>
      </c>
      <c r="K147" s="120">
        <v>24076.75</v>
      </c>
      <c r="L147" s="37">
        <v>0.99</v>
      </c>
      <c r="M147" s="82">
        <f t="shared" si="21"/>
        <v>25251.515151515152</v>
      </c>
      <c r="N147" s="83">
        <f t="shared" si="22"/>
        <v>0.95347743909756388</v>
      </c>
      <c r="O147" s="84">
        <f t="shared" si="17"/>
        <v>922.25</v>
      </c>
      <c r="P147" s="120">
        <v>3295.7</v>
      </c>
      <c r="Q147" s="120">
        <v>1000</v>
      </c>
      <c r="R147" s="85">
        <f t="shared" si="18"/>
        <v>4295.7</v>
      </c>
      <c r="S147" s="86">
        <f t="shared" si="23"/>
        <v>2.3255141102109853</v>
      </c>
      <c r="T147" s="119" t="s">
        <v>174</v>
      </c>
      <c r="U147" s="119" t="s">
        <v>154</v>
      </c>
      <c r="V147" s="119" t="s">
        <v>159</v>
      </c>
      <c r="W147" s="117">
        <f t="shared" si="19"/>
        <v>45</v>
      </c>
      <c r="AA147" s="119" t="s">
        <v>103</v>
      </c>
      <c r="AB147" s="120">
        <v>0</v>
      </c>
    </row>
    <row r="148" spans="1:28" ht="14.4">
      <c r="A148" s="15">
        <f t="shared" si="20"/>
        <v>135</v>
      </c>
      <c r="B148" s="119" t="s">
        <v>376</v>
      </c>
      <c r="C148" s="121">
        <v>2020</v>
      </c>
      <c r="D148" s="119" t="s">
        <v>46</v>
      </c>
      <c r="E148" s="119" t="s">
        <v>446</v>
      </c>
      <c r="F148" s="119">
        <v>62</v>
      </c>
      <c r="G148" s="119" t="s">
        <v>102</v>
      </c>
      <c r="H148" s="119" t="s">
        <v>103</v>
      </c>
      <c r="I148" s="81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No</v>
      </c>
      <c r="J148" s="120">
        <v>53799</v>
      </c>
      <c r="K148" s="120">
        <v>53799</v>
      </c>
      <c r="L148" s="36">
        <v>0.89</v>
      </c>
      <c r="M148" s="82">
        <f t="shared" si="21"/>
        <v>60448.314606741573</v>
      </c>
      <c r="N148" s="83">
        <f t="shared" si="22"/>
        <v>0.89</v>
      </c>
      <c r="O148" s="84">
        <f t="shared" si="17"/>
        <v>0</v>
      </c>
      <c r="P148" s="120">
        <v>-1982.89</v>
      </c>
      <c r="Q148" s="120">
        <v>2946.53</v>
      </c>
      <c r="R148" s="85">
        <f t="shared" si="18"/>
        <v>963.6400000000001</v>
      </c>
      <c r="S148" s="86">
        <f t="shared" si="23"/>
        <v>0.10030726876156518</v>
      </c>
      <c r="T148" s="119" t="s">
        <v>169</v>
      </c>
      <c r="U148" s="119" t="s">
        <v>154</v>
      </c>
      <c r="V148" s="119" t="s">
        <v>159</v>
      </c>
      <c r="W148" s="117">
        <f t="shared" si="19"/>
        <v>90</v>
      </c>
      <c r="AA148" s="119" t="s">
        <v>107</v>
      </c>
      <c r="AB148" s="120">
        <v>0</v>
      </c>
    </row>
    <row r="149" spans="1:28" ht="14.4">
      <c r="A149" s="15">
        <f t="shared" si="20"/>
        <v>136</v>
      </c>
      <c r="B149" s="119" t="s">
        <v>377</v>
      </c>
      <c r="C149" s="121">
        <v>2021</v>
      </c>
      <c r="D149" s="119" t="s">
        <v>38</v>
      </c>
      <c r="E149" s="119" t="s">
        <v>447</v>
      </c>
      <c r="F149" s="119">
        <v>17</v>
      </c>
      <c r="G149" s="119" t="s">
        <v>102</v>
      </c>
      <c r="H149" s="119" t="s">
        <v>107</v>
      </c>
      <c r="I149" s="81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Yes</v>
      </c>
      <c r="J149" s="120">
        <v>109994</v>
      </c>
      <c r="K149" s="120">
        <v>102500.37</v>
      </c>
      <c r="L149" s="37">
        <v>1.0900000000000001</v>
      </c>
      <c r="M149" s="82">
        <f t="shared" si="21"/>
        <v>100911.92660550457</v>
      </c>
      <c r="N149" s="83">
        <f t="shared" si="22"/>
        <v>1.0157408885939234</v>
      </c>
      <c r="O149" s="84">
        <f t="shared" si="17"/>
        <v>7493.6300000000047</v>
      </c>
      <c r="P149" s="120">
        <v>16544.21</v>
      </c>
      <c r="Q149" s="120">
        <v>2687.08</v>
      </c>
      <c r="R149" s="85">
        <f t="shared" si="18"/>
        <v>19231.29</v>
      </c>
      <c r="S149" s="86">
        <f t="shared" si="23"/>
        <v>4.7378901879612059</v>
      </c>
      <c r="T149" s="119" t="s">
        <v>167</v>
      </c>
      <c r="U149" s="119" t="s">
        <v>322</v>
      </c>
      <c r="V149" s="119" t="s">
        <v>157</v>
      </c>
      <c r="W149" s="117">
        <f t="shared" si="19"/>
        <v>30</v>
      </c>
      <c r="AA149" s="119" t="s">
        <v>103</v>
      </c>
      <c r="AB149" s="120">
        <v>0</v>
      </c>
    </row>
    <row r="150" spans="1:28" ht="14.4">
      <c r="A150" s="15">
        <f t="shared" si="20"/>
        <v>137</v>
      </c>
      <c r="B150" s="119" t="s">
        <v>378</v>
      </c>
      <c r="C150" s="121">
        <v>2019</v>
      </c>
      <c r="D150" s="119" t="s">
        <v>38</v>
      </c>
      <c r="E150" s="119" t="s">
        <v>293</v>
      </c>
      <c r="F150" s="119">
        <v>28</v>
      </c>
      <c r="G150" s="119" t="s">
        <v>116</v>
      </c>
      <c r="H150" s="119" t="s">
        <v>107</v>
      </c>
      <c r="I150" s="81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Yes</v>
      </c>
      <c r="J150" s="120">
        <v>31793</v>
      </c>
      <c r="K150" s="120">
        <v>30770</v>
      </c>
      <c r="L150" s="37">
        <v>0.95</v>
      </c>
      <c r="M150" s="82">
        <f t="shared" si="21"/>
        <v>33466.315789473687</v>
      </c>
      <c r="N150" s="83">
        <f t="shared" si="22"/>
        <v>0.91943195042933967</v>
      </c>
      <c r="O150" s="84">
        <f t="shared" si="17"/>
        <v>1023</v>
      </c>
      <c r="P150" s="120">
        <v>-2650.18</v>
      </c>
      <c r="Q150" s="120">
        <v>0</v>
      </c>
      <c r="R150" s="85">
        <f t="shared" si="18"/>
        <v>-2650.18</v>
      </c>
      <c r="S150" s="86">
        <f t="shared" si="23"/>
        <v>-1.0195559346820651</v>
      </c>
      <c r="T150" s="119" t="s">
        <v>462</v>
      </c>
      <c r="U150" s="119" t="s">
        <v>155</v>
      </c>
      <c r="V150" s="119" t="s">
        <v>157</v>
      </c>
      <c r="W150" s="117">
        <f t="shared" si="19"/>
        <v>30</v>
      </c>
      <c r="AA150" s="119" t="s">
        <v>103</v>
      </c>
      <c r="AB150" s="120">
        <v>0</v>
      </c>
    </row>
    <row r="151" spans="1:28" ht="14.4">
      <c r="A151" s="15">
        <f t="shared" si="20"/>
        <v>138</v>
      </c>
      <c r="B151" s="119" t="s">
        <v>379</v>
      </c>
      <c r="C151" s="121">
        <v>2021</v>
      </c>
      <c r="D151" s="119" t="s">
        <v>38</v>
      </c>
      <c r="E151" s="119" t="s">
        <v>273</v>
      </c>
      <c r="F151" s="119">
        <v>56</v>
      </c>
      <c r="G151" s="119" t="s">
        <v>109</v>
      </c>
      <c r="H151" s="119" t="s">
        <v>107</v>
      </c>
      <c r="I151" s="81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Yes</v>
      </c>
      <c r="J151" s="120">
        <v>27990</v>
      </c>
      <c r="K151" s="120">
        <v>27990</v>
      </c>
      <c r="L151" s="36">
        <v>0.92</v>
      </c>
      <c r="M151" s="82">
        <f t="shared" si="21"/>
        <v>30423.91304347826</v>
      </c>
      <c r="N151" s="83">
        <f t="shared" si="22"/>
        <v>0.92</v>
      </c>
      <c r="O151" s="84">
        <f t="shared" si="17"/>
        <v>0</v>
      </c>
      <c r="P151" s="120">
        <v>-7837.47</v>
      </c>
      <c r="Q151" s="120">
        <v>133.32</v>
      </c>
      <c r="R151" s="85">
        <f t="shared" si="18"/>
        <v>-7704.1500000000005</v>
      </c>
      <c r="S151" s="86">
        <f t="shared" si="23"/>
        <v>-1.3823660607748349</v>
      </c>
      <c r="T151" s="119" t="s">
        <v>463</v>
      </c>
      <c r="U151" s="119" t="s">
        <v>464</v>
      </c>
      <c r="V151" s="119" t="s">
        <v>156</v>
      </c>
      <c r="W151" s="117">
        <f t="shared" si="19"/>
        <v>60</v>
      </c>
      <c r="AA151" s="119" t="s">
        <v>103</v>
      </c>
      <c r="AB151" s="120">
        <v>0</v>
      </c>
    </row>
    <row r="152" spans="1:28" ht="14.4">
      <c r="A152" s="15">
        <f t="shared" si="20"/>
        <v>139</v>
      </c>
      <c r="B152" s="119" t="s">
        <v>380</v>
      </c>
      <c r="C152" s="121">
        <v>2020</v>
      </c>
      <c r="D152" s="119" t="s">
        <v>38</v>
      </c>
      <c r="E152" s="119" t="s">
        <v>275</v>
      </c>
      <c r="F152" s="119">
        <v>0</v>
      </c>
      <c r="G152" s="119" t="s">
        <v>116</v>
      </c>
      <c r="H152" s="119" t="s">
        <v>103</v>
      </c>
      <c r="I152" s="81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Yes</v>
      </c>
      <c r="J152" s="120">
        <v>30286.799999999999</v>
      </c>
      <c r="K152" s="120">
        <v>30286.799999999999</v>
      </c>
      <c r="L152" s="36">
        <v>1</v>
      </c>
      <c r="M152" s="82">
        <f t="shared" si="21"/>
        <v>30286.799999999999</v>
      </c>
      <c r="N152" s="83">
        <f t="shared" si="22"/>
        <v>1</v>
      </c>
      <c r="O152" s="84">
        <f t="shared" si="17"/>
        <v>0</v>
      </c>
      <c r="P152" s="120">
        <v>-900</v>
      </c>
      <c r="Q152" s="120">
        <v>2250.15</v>
      </c>
      <c r="R152" s="85">
        <f t="shared" si="18"/>
        <v>1350.15</v>
      </c>
      <c r="S152" s="86" t="e">
        <f t="shared" si="23"/>
        <v>#DIV/0!</v>
      </c>
      <c r="T152" s="119" t="s">
        <v>163</v>
      </c>
      <c r="U152" s="119" t="s">
        <v>152</v>
      </c>
      <c r="V152" s="119" t="s">
        <v>157</v>
      </c>
      <c r="W152" s="117">
        <f t="shared" si="19"/>
        <v>0</v>
      </c>
      <c r="AA152" s="119" t="s">
        <v>103</v>
      </c>
      <c r="AB152" s="120">
        <v>0</v>
      </c>
    </row>
    <row r="153" spans="1:28" ht="14.4">
      <c r="A153" s="15">
        <f t="shared" si="20"/>
        <v>140</v>
      </c>
      <c r="B153" s="119" t="s">
        <v>381</v>
      </c>
      <c r="C153" s="121">
        <v>2022</v>
      </c>
      <c r="D153" s="119" t="s">
        <v>38</v>
      </c>
      <c r="E153" s="119" t="s">
        <v>448</v>
      </c>
      <c r="F153" s="119">
        <v>44</v>
      </c>
      <c r="G153" s="119" t="s">
        <v>102</v>
      </c>
      <c r="H153" s="119" t="s">
        <v>107</v>
      </c>
      <c r="I153" s="81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Yes</v>
      </c>
      <c r="J153" s="120">
        <v>39991</v>
      </c>
      <c r="K153" s="120">
        <v>39991</v>
      </c>
      <c r="L153" s="36">
        <v>0.95</v>
      </c>
      <c r="M153" s="82">
        <f t="shared" si="21"/>
        <v>42095.789473684214</v>
      </c>
      <c r="N153" s="83">
        <f t="shared" si="22"/>
        <v>0.95</v>
      </c>
      <c r="O153" s="84">
        <f t="shared" si="17"/>
        <v>0</v>
      </c>
      <c r="P153" s="120">
        <v>1461</v>
      </c>
      <c r="Q153" s="120">
        <v>0</v>
      </c>
      <c r="R153" s="85">
        <f t="shared" si="18"/>
        <v>1461</v>
      </c>
      <c r="S153" s="86">
        <f t="shared" si="23"/>
        <v>0.31024231413538444</v>
      </c>
      <c r="T153" s="119" t="s">
        <v>174</v>
      </c>
      <c r="U153" s="119" t="s">
        <v>153</v>
      </c>
      <c r="V153" s="119" t="s">
        <v>157</v>
      </c>
      <c r="W153" s="117">
        <f t="shared" si="19"/>
        <v>45</v>
      </c>
      <c r="X153" s="59"/>
      <c r="AA153" s="119" t="s">
        <v>103</v>
      </c>
      <c r="AB153" s="120">
        <v>0</v>
      </c>
    </row>
    <row r="154" spans="1:28" ht="14.4">
      <c r="A154" s="15">
        <f t="shared" si="20"/>
        <v>141</v>
      </c>
      <c r="B154" s="119" t="s">
        <v>382</v>
      </c>
      <c r="C154" s="121">
        <v>2020</v>
      </c>
      <c r="D154" s="119" t="s">
        <v>38</v>
      </c>
      <c r="E154" s="119" t="s">
        <v>318</v>
      </c>
      <c r="F154" s="119">
        <v>15</v>
      </c>
      <c r="G154" s="119" t="s">
        <v>117</v>
      </c>
      <c r="H154" s="119" t="s">
        <v>107</v>
      </c>
      <c r="I154" s="81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Yes</v>
      </c>
      <c r="J154" s="120">
        <v>32994</v>
      </c>
      <c r="K154" s="120">
        <v>32994</v>
      </c>
      <c r="L154" s="36">
        <v>0.92</v>
      </c>
      <c r="M154" s="82">
        <f t="shared" si="21"/>
        <v>35863.043478260865</v>
      </c>
      <c r="N154" s="83">
        <f t="shared" si="22"/>
        <v>0.92000000000000015</v>
      </c>
      <c r="O154" s="84">
        <f t="shared" si="17"/>
        <v>0</v>
      </c>
      <c r="P154" s="120">
        <v>-690.24</v>
      </c>
      <c r="Q154" s="120">
        <v>0</v>
      </c>
      <c r="R154" s="85">
        <f t="shared" si="18"/>
        <v>-690.24</v>
      </c>
      <c r="S154" s="86">
        <f t="shared" si="23"/>
        <v>-0.49179556967887661</v>
      </c>
      <c r="T154" s="119" t="s">
        <v>176</v>
      </c>
      <c r="U154" s="119" t="s">
        <v>152</v>
      </c>
      <c r="V154" s="119" t="s">
        <v>157</v>
      </c>
      <c r="W154" s="117">
        <f t="shared" si="19"/>
        <v>30</v>
      </c>
      <c r="AA154" s="119" t="s">
        <v>107</v>
      </c>
      <c r="AB154" s="120">
        <v>0</v>
      </c>
    </row>
    <row r="155" spans="1:28" ht="14.4">
      <c r="A155" s="15">
        <f t="shared" si="20"/>
        <v>142</v>
      </c>
      <c r="B155" s="119" t="s">
        <v>383</v>
      </c>
      <c r="C155" s="121">
        <v>2020</v>
      </c>
      <c r="D155" s="119" t="s">
        <v>38</v>
      </c>
      <c r="E155" s="119" t="s">
        <v>261</v>
      </c>
      <c r="F155" s="119">
        <v>0</v>
      </c>
      <c r="G155" s="119" t="s">
        <v>116</v>
      </c>
      <c r="H155" s="119" t="s">
        <v>103</v>
      </c>
      <c r="I155" s="81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Yes</v>
      </c>
      <c r="J155" s="120">
        <v>23627.87</v>
      </c>
      <c r="K155" s="120">
        <v>23627.87</v>
      </c>
      <c r="L155" s="36">
        <v>0.95</v>
      </c>
      <c r="M155" s="82">
        <f t="shared" si="21"/>
        <v>24871.442105263159</v>
      </c>
      <c r="N155" s="83">
        <f t="shared" si="22"/>
        <v>0.95</v>
      </c>
      <c r="O155" s="84">
        <f t="shared" si="17"/>
        <v>0</v>
      </c>
      <c r="P155" s="120">
        <v>-900</v>
      </c>
      <c r="Q155" s="120">
        <v>3729.37</v>
      </c>
      <c r="R155" s="85">
        <f t="shared" si="18"/>
        <v>2829.37</v>
      </c>
      <c r="S155" s="86" t="e">
        <f t="shared" si="23"/>
        <v>#DIV/0!</v>
      </c>
      <c r="T155" s="119" t="s">
        <v>321</v>
      </c>
      <c r="U155" s="119" t="s">
        <v>152</v>
      </c>
      <c r="V155" s="119" t="s">
        <v>156</v>
      </c>
      <c r="W155" s="117">
        <f t="shared" si="19"/>
        <v>0</v>
      </c>
      <c r="AA155" s="119" t="s">
        <v>103</v>
      </c>
      <c r="AB155" s="120">
        <v>0</v>
      </c>
    </row>
    <row r="156" spans="1:28" ht="14.4">
      <c r="A156" s="15">
        <f t="shared" si="20"/>
        <v>143</v>
      </c>
      <c r="B156" s="119" t="s">
        <v>384</v>
      </c>
      <c r="C156" s="121">
        <v>2016</v>
      </c>
      <c r="D156" s="119" t="s">
        <v>23</v>
      </c>
      <c r="E156" s="119" t="s">
        <v>449</v>
      </c>
      <c r="F156" s="119">
        <v>60</v>
      </c>
      <c r="G156" s="119" t="s">
        <v>102</v>
      </c>
      <c r="H156" s="119" t="s">
        <v>103</v>
      </c>
      <c r="I156" s="81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No</v>
      </c>
      <c r="J156" s="120">
        <v>12499</v>
      </c>
      <c r="K156" s="120">
        <v>12499</v>
      </c>
      <c r="L156" s="36">
        <v>0.93</v>
      </c>
      <c r="M156" s="82">
        <f t="shared" si="21"/>
        <v>13439.784946236559</v>
      </c>
      <c r="N156" s="83">
        <f t="shared" si="22"/>
        <v>0.92999999999999994</v>
      </c>
      <c r="O156" s="84">
        <f t="shared" si="17"/>
        <v>0</v>
      </c>
      <c r="P156" s="120">
        <v>-2906.74</v>
      </c>
      <c r="Q156" s="120">
        <v>926</v>
      </c>
      <c r="R156" s="85">
        <f t="shared" si="18"/>
        <v>-1980.7399999999998</v>
      </c>
      <c r="S156" s="86">
        <f t="shared" si="23"/>
        <v>-0.77142935035902194</v>
      </c>
      <c r="T156" s="119" t="s">
        <v>169</v>
      </c>
      <c r="U156" s="119" t="s">
        <v>153</v>
      </c>
      <c r="V156" s="119" t="s">
        <v>159</v>
      </c>
      <c r="W156" s="117">
        <f t="shared" si="19"/>
        <v>60</v>
      </c>
      <c r="AA156" s="119" t="s">
        <v>103</v>
      </c>
      <c r="AB156" s="120">
        <v>0</v>
      </c>
    </row>
    <row r="157" spans="1:28" ht="14.4">
      <c r="A157" s="15">
        <f t="shared" si="20"/>
        <v>144</v>
      </c>
      <c r="B157" s="119" t="s">
        <v>385</v>
      </c>
      <c r="C157" s="121">
        <v>2023</v>
      </c>
      <c r="D157" s="119" t="s">
        <v>38</v>
      </c>
      <c r="E157" s="119" t="s">
        <v>273</v>
      </c>
      <c r="F157" s="119">
        <v>24</v>
      </c>
      <c r="G157" s="119" t="s">
        <v>114</v>
      </c>
      <c r="H157" s="119" t="s">
        <v>107</v>
      </c>
      <c r="I157" s="81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Yes</v>
      </c>
      <c r="J157" s="120">
        <v>42993</v>
      </c>
      <c r="K157" s="120">
        <v>42993</v>
      </c>
      <c r="L157" s="36">
        <v>0.99</v>
      </c>
      <c r="M157" s="82">
        <f t="shared" si="21"/>
        <v>43427.272727272728</v>
      </c>
      <c r="N157" s="83">
        <f t="shared" si="22"/>
        <v>0.99</v>
      </c>
      <c r="O157" s="84">
        <f t="shared" si="17"/>
        <v>0</v>
      </c>
      <c r="P157" s="120">
        <v>7736.14</v>
      </c>
      <c r="Q157" s="120">
        <v>1837.5</v>
      </c>
      <c r="R157" s="85">
        <f t="shared" si="18"/>
        <v>9573.64</v>
      </c>
      <c r="S157" s="86">
        <f t="shared" si="23"/>
        <v>4.0730966966428657</v>
      </c>
      <c r="T157" s="119" t="s">
        <v>160</v>
      </c>
      <c r="U157" s="119" t="s">
        <v>155</v>
      </c>
      <c r="V157" s="119" t="s">
        <v>158</v>
      </c>
      <c r="W157" s="117">
        <f t="shared" si="19"/>
        <v>30</v>
      </c>
      <c r="AA157" s="119" t="s">
        <v>103</v>
      </c>
      <c r="AB157" s="120">
        <v>0</v>
      </c>
    </row>
    <row r="158" spans="1:28" ht="14.4">
      <c r="A158" s="15">
        <f t="shared" si="20"/>
        <v>145</v>
      </c>
      <c r="B158" s="119" t="s">
        <v>386</v>
      </c>
      <c r="C158" s="121">
        <v>2020</v>
      </c>
      <c r="D158" s="119" t="s">
        <v>45</v>
      </c>
      <c r="E158" s="119" t="s">
        <v>440</v>
      </c>
      <c r="F158" s="119">
        <v>58</v>
      </c>
      <c r="G158" s="119" t="s">
        <v>108</v>
      </c>
      <c r="H158" s="119" t="s">
        <v>103</v>
      </c>
      <c r="I158" s="81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No</v>
      </c>
      <c r="J158" s="120">
        <v>34990</v>
      </c>
      <c r="K158" s="120">
        <v>34000</v>
      </c>
      <c r="L158" s="36">
        <v>0.92</v>
      </c>
      <c r="M158" s="82">
        <f t="shared" si="21"/>
        <v>38032.608695652176</v>
      </c>
      <c r="N158" s="83">
        <f t="shared" si="22"/>
        <v>0.89396970563017997</v>
      </c>
      <c r="O158" s="84">
        <f t="shared" si="17"/>
        <v>990</v>
      </c>
      <c r="P158" s="120">
        <v>-4871.25</v>
      </c>
      <c r="Q158" s="120">
        <v>1503.8</v>
      </c>
      <c r="R158" s="85">
        <f t="shared" si="18"/>
        <v>-3367.45</v>
      </c>
      <c r="S158" s="86">
        <f t="shared" si="23"/>
        <v>-0.53770881546395977</v>
      </c>
      <c r="T158" s="119" t="s">
        <v>172</v>
      </c>
      <c r="U158" s="119" t="s">
        <v>153</v>
      </c>
      <c r="V158" s="119" t="s">
        <v>159</v>
      </c>
      <c r="W158" s="117">
        <f t="shared" si="19"/>
        <v>60</v>
      </c>
      <c r="AA158" s="119" t="s">
        <v>103</v>
      </c>
      <c r="AB158" s="120">
        <v>0</v>
      </c>
    </row>
    <row r="159" spans="1:28" ht="14.4">
      <c r="A159" s="15">
        <f t="shared" si="20"/>
        <v>146</v>
      </c>
      <c r="B159" s="119" t="s">
        <v>387</v>
      </c>
      <c r="C159" s="121">
        <v>2016</v>
      </c>
      <c r="D159" s="119" t="s">
        <v>53</v>
      </c>
      <c r="E159" s="119" t="s">
        <v>450</v>
      </c>
      <c r="F159" s="119">
        <v>18</v>
      </c>
      <c r="G159" s="119" t="s">
        <v>102</v>
      </c>
      <c r="H159" s="119" t="s">
        <v>103</v>
      </c>
      <c r="I159" s="81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No</v>
      </c>
      <c r="J159" s="120">
        <v>32999</v>
      </c>
      <c r="K159" s="120">
        <v>32999</v>
      </c>
      <c r="L159" s="36">
        <v>0.99</v>
      </c>
      <c r="M159" s="82">
        <f t="shared" si="21"/>
        <v>33332.32323232323</v>
      </c>
      <c r="N159" s="83">
        <f t="shared" si="22"/>
        <v>0.9900000000000001</v>
      </c>
      <c r="O159" s="84">
        <f t="shared" si="17"/>
        <v>0</v>
      </c>
      <c r="P159" s="120">
        <v>3070.4</v>
      </c>
      <c r="Q159" s="120">
        <v>882.34</v>
      </c>
      <c r="R159" s="85">
        <f t="shared" si="18"/>
        <v>3952.7400000000002</v>
      </c>
      <c r="S159" s="86">
        <f t="shared" si="23"/>
        <v>2.6414466430103651</v>
      </c>
      <c r="T159" s="119" t="s">
        <v>177</v>
      </c>
      <c r="U159" s="119" t="s">
        <v>154</v>
      </c>
      <c r="V159" s="119" t="s">
        <v>159</v>
      </c>
      <c r="W159" s="117">
        <f t="shared" si="19"/>
        <v>30</v>
      </c>
      <c r="AA159" s="119" t="s">
        <v>103</v>
      </c>
      <c r="AB159" s="120">
        <v>0</v>
      </c>
    </row>
    <row r="160" spans="1:28" ht="14.4">
      <c r="A160" s="15">
        <f t="shared" si="20"/>
        <v>147</v>
      </c>
      <c r="B160" s="119" t="s">
        <v>388</v>
      </c>
      <c r="C160" s="121">
        <v>2020</v>
      </c>
      <c r="D160" s="119" t="s">
        <v>38</v>
      </c>
      <c r="E160" s="119" t="s">
        <v>312</v>
      </c>
      <c r="F160" s="119">
        <v>23</v>
      </c>
      <c r="G160" s="119" t="s">
        <v>102</v>
      </c>
      <c r="H160" s="119" t="s">
        <v>103</v>
      </c>
      <c r="I160" s="81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Yes</v>
      </c>
      <c r="J160" s="120">
        <v>25494</v>
      </c>
      <c r="K160" s="120">
        <v>22954</v>
      </c>
      <c r="L160" s="36">
        <v>0.92</v>
      </c>
      <c r="M160" s="82">
        <f t="shared" si="21"/>
        <v>27710.869565217388</v>
      </c>
      <c r="N160" s="83">
        <f t="shared" si="22"/>
        <v>0.82833921707068336</v>
      </c>
      <c r="O160" s="84">
        <f t="shared" si="17"/>
        <v>2540</v>
      </c>
      <c r="P160" s="120">
        <v>-3601.33</v>
      </c>
      <c r="Q160" s="120">
        <v>400</v>
      </c>
      <c r="R160" s="85">
        <f t="shared" si="18"/>
        <v>-3201.33</v>
      </c>
      <c r="S160" s="86">
        <f t="shared" si="23"/>
        <v>-1.8869196471308576</v>
      </c>
      <c r="T160" s="119" t="s">
        <v>162</v>
      </c>
      <c r="U160" s="119" t="s">
        <v>155</v>
      </c>
      <c r="V160" s="119" t="s">
        <v>156</v>
      </c>
      <c r="W160" s="117">
        <f t="shared" si="19"/>
        <v>30</v>
      </c>
      <c r="AA160" s="119" t="s">
        <v>103</v>
      </c>
      <c r="AB160" s="120">
        <v>0</v>
      </c>
    </row>
    <row r="161" spans="1:28" ht="14.4">
      <c r="A161" s="15">
        <f t="shared" si="20"/>
        <v>148</v>
      </c>
      <c r="B161" s="119" t="s">
        <v>389</v>
      </c>
      <c r="C161" s="121">
        <v>2010</v>
      </c>
      <c r="D161" s="119" t="s">
        <v>38</v>
      </c>
      <c r="E161" s="119" t="s">
        <v>451</v>
      </c>
      <c r="F161" s="119">
        <v>237</v>
      </c>
      <c r="G161" s="119" t="s">
        <v>108</v>
      </c>
      <c r="H161" s="119" t="s">
        <v>103</v>
      </c>
      <c r="I161" s="81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Yes</v>
      </c>
      <c r="J161" s="120">
        <v>17999</v>
      </c>
      <c r="K161" s="120">
        <v>12076.75</v>
      </c>
      <c r="L161" s="36">
        <v>0.8</v>
      </c>
      <c r="M161" s="82">
        <f t="shared" si="21"/>
        <v>22498.75</v>
      </c>
      <c r="N161" s="83">
        <f t="shared" si="22"/>
        <v>0.53677426523695759</v>
      </c>
      <c r="O161" s="84">
        <f t="shared" si="17"/>
        <v>5922.25</v>
      </c>
      <c r="P161" s="120">
        <v>-489.75</v>
      </c>
      <c r="Q161" s="120">
        <v>0</v>
      </c>
      <c r="R161" s="85">
        <f t="shared" si="18"/>
        <v>-489.75</v>
      </c>
      <c r="S161" s="86">
        <f t="shared" si="23"/>
        <v>-5.9198985448049295E-2</v>
      </c>
      <c r="T161" s="119" t="s">
        <v>169</v>
      </c>
      <c r="U161" s="119" t="s">
        <v>154</v>
      </c>
      <c r="V161" s="119" t="s">
        <v>159</v>
      </c>
      <c r="W161" s="117">
        <f t="shared" si="19"/>
        <v>91</v>
      </c>
      <c r="AA161" s="119" t="s">
        <v>103</v>
      </c>
      <c r="AB161" s="120">
        <v>0</v>
      </c>
    </row>
    <row r="162" spans="1:28" ht="14.4">
      <c r="A162" s="15">
        <f t="shared" si="20"/>
        <v>149</v>
      </c>
      <c r="B162" s="119" t="s">
        <v>390</v>
      </c>
      <c r="C162" s="121">
        <v>2021</v>
      </c>
      <c r="D162" s="119" t="s">
        <v>38</v>
      </c>
      <c r="E162" s="119" t="s">
        <v>452</v>
      </c>
      <c r="F162" s="119">
        <v>23</v>
      </c>
      <c r="G162" s="119" t="s">
        <v>108</v>
      </c>
      <c r="H162" s="119" t="s">
        <v>103</v>
      </c>
      <c r="I162" s="81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Yes</v>
      </c>
      <c r="J162" s="120">
        <v>96993</v>
      </c>
      <c r="K162" s="120">
        <v>96993</v>
      </c>
      <c r="L162" s="37">
        <v>0.97</v>
      </c>
      <c r="M162" s="82">
        <f t="shared" si="21"/>
        <v>99992.783505154643</v>
      </c>
      <c r="N162" s="83">
        <f t="shared" si="22"/>
        <v>0.97</v>
      </c>
      <c r="O162" s="84">
        <f t="shared" si="17"/>
        <v>0</v>
      </c>
      <c r="P162" s="120">
        <v>5294.05</v>
      </c>
      <c r="Q162" s="120">
        <v>6902.18</v>
      </c>
      <c r="R162" s="85">
        <f t="shared" si="18"/>
        <v>12196.23</v>
      </c>
      <c r="S162" s="86">
        <f t="shared" si="23"/>
        <v>2.0817851572289352</v>
      </c>
      <c r="T162" s="119" t="s">
        <v>160</v>
      </c>
      <c r="U162" s="119" t="s">
        <v>152</v>
      </c>
      <c r="V162" s="119" t="s">
        <v>156</v>
      </c>
      <c r="W162" s="117">
        <f t="shared" si="19"/>
        <v>30</v>
      </c>
      <c r="AA162" s="119" t="s">
        <v>103</v>
      </c>
      <c r="AB162" s="120">
        <v>0</v>
      </c>
    </row>
    <row r="163" spans="1:28" ht="14.4">
      <c r="A163" s="15">
        <f t="shared" si="20"/>
        <v>150</v>
      </c>
      <c r="B163" s="119" t="s">
        <v>391</v>
      </c>
      <c r="C163" s="121">
        <v>2019</v>
      </c>
      <c r="D163" s="119" t="s">
        <v>38</v>
      </c>
      <c r="E163" s="119" t="s">
        <v>314</v>
      </c>
      <c r="F163" s="119">
        <v>31</v>
      </c>
      <c r="G163" s="119" t="s">
        <v>108</v>
      </c>
      <c r="H163" s="119" t="s">
        <v>107</v>
      </c>
      <c r="I163" s="81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Yes</v>
      </c>
      <c r="J163" s="120">
        <v>30993</v>
      </c>
      <c r="K163" s="120">
        <v>29837.87</v>
      </c>
      <c r="L163" s="36">
        <v>0.95</v>
      </c>
      <c r="M163" s="82">
        <f t="shared" si="21"/>
        <v>32624.21052631579</v>
      </c>
      <c r="N163" s="83">
        <f t="shared" si="22"/>
        <v>0.91459285967799175</v>
      </c>
      <c r="O163" s="84">
        <f t="shared" si="17"/>
        <v>1155.130000000001</v>
      </c>
      <c r="P163" s="120">
        <v>-2906.82</v>
      </c>
      <c r="Q163" s="120">
        <v>586.16999999999996</v>
      </c>
      <c r="R163" s="85">
        <f t="shared" si="18"/>
        <v>-2320.65</v>
      </c>
      <c r="S163" s="86">
        <f t="shared" si="23"/>
        <v>-0.82301844576839012</v>
      </c>
      <c r="T163" s="119" t="s">
        <v>171</v>
      </c>
      <c r="U163" s="119" t="s">
        <v>153</v>
      </c>
      <c r="V163" s="119" t="s">
        <v>158</v>
      </c>
      <c r="W163" s="117">
        <f t="shared" si="19"/>
        <v>45</v>
      </c>
      <c r="AA163" s="119" t="s">
        <v>107</v>
      </c>
      <c r="AB163" s="120">
        <v>1000</v>
      </c>
    </row>
    <row r="164" spans="1:28" ht="14.4">
      <c r="A164" s="15">
        <f t="shared" si="20"/>
        <v>151</v>
      </c>
      <c r="B164" s="119" t="s">
        <v>392</v>
      </c>
      <c r="C164" s="121">
        <v>2021</v>
      </c>
      <c r="D164" s="119" t="s">
        <v>38</v>
      </c>
      <c r="E164" s="119" t="s">
        <v>312</v>
      </c>
      <c r="F164" s="119">
        <v>29</v>
      </c>
      <c r="G164" s="119" t="s">
        <v>102</v>
      </c>
      <c r="H164" s="119" t="s">
        <v>107</v>
      </c>
      <c r="I164" s="81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Yes</v>
      </c>
      <c r="J164" s="120">
        <v>29493</v>
      </c>
      <c r="K164" s="120">
        <v>29493</v>
      </c>
      <c r="L164" s="37">
        <v>0.97</v>
      </c>
      <c r="M164" s="82">
        <f t="shared" si="21"/>
        <v>30405.15463917526</v>
      </c>
      <c r="N164" s="83">
        <f t="shared" si="22"/>
        <v>0.97</v>
      </c>
      <c r="O164" s="84">
        <f t="shared" si="17"/>
        <v>0</v>
      </c>
      <c r="P164" s="120">
        <v>1485.21</v>
      </c>
      <c r="Q164" s="120">
        <v>1924.14</v>
      </c>
      <c r="R164" s="85">
        <f t="shared" si="18"/>
        <v>3409.3500000000004</v>
      </c>
      <c r="S164" s="86">
        <f t="shared" si="23"/>
        <v>1.5111140692372151</v>
      </c>
      <c r="T164" s="119" t="s">
        <v>164</v>
      </c>
      <c r="U164" s="119" t="s">
        <v>464</v>
      </c>
      <c r="V164" s="119" t="s">
        <v>158</v>
      </c>
      <c r="W164" s="117">
        <f t="shared" si="19"/>
        <v>30</v>
      </c>
      <c r="AA164" s="119" t="s">
        <v>103</v>
      </c>
      <c r="AB164" s="120">
        <v>0</v>
      </c>
    </row>
    <row r="165" spans="1:28" ht="14.4">
      <c r="A165" s="15">
        <f t="shared" si="20"/>
        <v>152</v>
      </c>
      <c r="B165" s="119" t="s">
        <v>393</v>
      </c>
      <c r="C165" s="121">
        <v>2018</v>
      </c>
      <c r="D165" s="119" t="s">
        <v>38</v>
      </c>
      <c r="E165" s="119" t="s">
        <v>453</v>
      </c>
      <c r="F165" s="119">
        <v>22</v>
      </c>
      <c r="G165" s="119" t="s">
        <v>102</v>
      </c>
      <c r="H165" s="119" t="s">
        <v>107</v>
      </c>
      <c r="I165" s="81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Yes</v>
      </c>
      <c r="J165" s="120">
        <v>33994</v>
      </c>
      <c r="K165" s="120">
        <v>33494</v>
      </c>
      <c r="L165" s="37">
        <v>0.95</v>
      </c>
      <c r="M165" s="82">
        <f t="shared" si="21"/>
        <v>35783.157894736847</v>
      </c>
      <c r="N165" s="83">
        <f t="shared" si="22"/>
        <v>0.93602694593163482</v>
      </c>
      <c r="O165" s="84">
        <f t="shared" si="17"/>
        <v>500</v>
      </c>
      <c r="P165" s="120">
        <v>-884.14</v>
      </c>
      <c r="Q165" s="120">
        <v>378.31</v>
      </c>
      <c r="R165" s="85">
        <f t="shared" si="18"/>
        <v>-505.83</v>
      </c>
      <c r="S165" s="86">
        <f t="shared" si="23"/>
        <v>-0.24076980842530113</v>
      </c>
      <c r="T165" s="119" t="s">
        <v>173</v>
      </c>
      <c r="U165" s="119" t="s">
        <v>322</v>
      </c>
      <c r="V165" s="119" t="s">
        <v>156</v>
      </c>
      <c r="W165" s="117">
        <f t="shared" si="19"/>
        <v>30</v>
      </c>
      <c r="AA165" s="119" t="s">
        <v>103</v>
      </c>
      <c r="AB165" s="120">
        <v>0</v>
      </c>
    </row>
    <row r="166" spans="1:28" ht="14.4">
      <c r="A166" s="15">
        <f t="shared" si="20"/>
        <v>153</v>
      </c>
      <c r="B166" s="119" t="s">
        <v>394</v>
      </c>
      <c r="C166" s="121">
        <v>2023</v>
      </c>
      <c r="D166" s="119" t="s">
        <v>38</v>
      </c>
      <c r="E166" s="119" t="s">
        <v>454</v>
      </c>
      <c r="F166" s="119">
        <v>44</v>
      </c>
      <c r="G166" s="119" t="s">
        <v>102</v>
      </c>
      <c r="H166" s="119" t="s">
        <v>103</v>
      </c>
      <c r="I166" s="81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Yes</v>
      </c>
      <c r="J166" s="120">
        <v>59992</v>
      </c>
      <c r="K166" s="120">
        <v>58492</v>
      </c>
      <c r="L166" s="36">
        <v>0.97</v>
      </c>
      <c r="M166" s="82">
        <f t="shared" si="21"/>
        <v>61847.422680412375</v>
      </c>
      <c r="N166" s="83">
        <f t="shared" si="22"/>
        <v>0.94574676623549803</v>
      </c>
      <c r="O166" s="84">
        <f t="shared" si="17"/>
        <v>1500</v>
      </c>
      <c r="P166" s="120">
        <v>619</v>
      </c>
      <c r="Q166" s="120">
        <v>3119.51</v>
      </c>
      <c r="R166" s="85">
        <f t="shared" si="18"/>
        <v>3738.51</v>
      </c>
      <c r="S166" s="86">
        <f t="shared" si="23"/>
        <v>0.52853332453664215</v>
      </c>
      <c r="T166" s="119" t="s">
        <v>171</v>
      </c>
      <c r="U166" s="119" t="s">
        <v>464</v>
      </c>
      <c r="V166" s="119" t="s">
        <v>156</v>
      </c>
      <c r="W166" s="117">
        <f t="shared" si="19"/>
        <v>45</v>
      </c>
      <c r="AA166" s="119" t="s">
        <v>107</v>
      </c>
      <c r="AB166" s="120">
        <v>0</v>
      </c>
    </row>
    <row r="167" spans="1:28" ht="14.4">
      <c r="A167" s="15">
        <f t="shared" si="20"/>
        <v>154</v>
      </c>
      <c r="B167" s="119" t="s">
        <v>395</v>
      </c>
      <c r="C167" s="121">
        <v>2018</v>
      </c>
      <c r="D167" s="119" t="s">
        <v>38</v>
      </c>
      <c r="E167" s="119" t="s">
        <v>308</v>
      </c>
      <c r="F167" s="119">
        <v>30</v>
      </c>
      <c r="G167" s="119" t="s">
        <v>102</v>
      </c>
      <c r="H167" s="119" t="s">
        <v>103</v>
      </c>
      <c r="I167" s="81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Yes</v>
      </c>
      <c r="J167" s="120">
        <v>26999</v>
      </c>
      <c r="K167" s="120">
        <v>26999</v>
      </c>
      <c r="L167" s="36">
        <v>0.95</v>
      </c>
      <c r="M167" s="82">
        <f t="shared" si="21"/>
        <v>28420</v>
      </c>
      <c r="N167" s="83">
        <f t="shared" si="22"/>
        <v>0.95</v>
      </c>
      <c r="O167" s="84">
        <f t="shared" si="17"/>
        <v>0</v>
      </c>
      <c r="P167" s="120">
        <v>1761.15</v>
      </c>
      <c r="Q167" s="120">
        <v>1511.5</v>
      </c>
      <c r="R167" s="85">
        <f t="shared" si="18"/>
        <v>3272.65</v>
      </c>
      <c r="S167" s="86">
        <f t="shared" si="23"/>
        <v>1.5560675731094371</v>
      </c>
      <c r="T167" s="119" t="s">
        <v>169</v>
      </c>
      <c r="U167" s="119" t="s">
        <v>153</v>
      </c>
      <c r="V167" s="119" t="s">
        <v>159</v>
      </c>
      <c r="W167" s="117">
        <f t="shared" si="19"/>
        <v>30</v>
      </c>
      <c r="AA167" s="119" t="s">
        <v>107</v>
      </c>
      <c r="AB167" s="120">
        <v>0</v>
      </c>
    </row>
    <row r="168" spans="1:28" ht="14.4">
      <c r="A168" s="15">
        <f t="shared" si="20"/>
        <v>155</v>
      </c>
      <c r="B168" s="119" t="s">
        <v>396</v>
      </c>
      <c r="C168" s="121">
        <v>2017</v>
      </c>
      <c r="D168" s="119" t="s">
        <v>32</v>
      </c>
      <c r="E168" s="119" t="s">
        <v>455</v>
      </c>
      <c r="F168" s="119">
        <v>59</v>
      </c>
      <c r="G168" s="119" t="s">
        <v>102</v>
      </c>
      <c r="H168" s="119" t="s">
        <v>103</v>
      </c>
      <c r="I168" s="81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No</v>
      </c>
      <c r="J168" s="120">
        <v>20499</v>
      </c>
      <c r="K168" s="120">
        <v>18917.46</v>
      </c>
      <c r="L168" s="36">
        <v>0.92</v>
      </c>
      <c r="M168" s="82">
        <f t="shared" si="21"/>
        <v>22281.521739130432</v>
      </c>
      <c r="N168" s="83">
        <f t="shared" si="22"/>
        <v>0.84902010829796581</v>
      </c>
      <c r="O168" s="84">
        <f t="shared" si="17"/>
        <v>1581.5400000000009</v>
      </c>
      <c r="P168" s="120">
        <v>-2440.6</v>
      </c>
      <c r="Q168" s="120">
        <v>0</v>
      </c>
      <c r="R168" s="85">
        <f t="shared" si="18"/>
        <v>-2440.6</v>
      </c>
      <c r="S168" s="86">
        <f t="shared" si="23"/>
        <v>-0.69724481578240216</v>
      </c>
      <c r="T168" s="119" t="s">
        <v>177</v>
      </c>
      <c r="U168" s="119" t="s">
        <v>154</v>
      </c>
      <c r="V168" s="119" t="s">
        <v>159</v>
      </c>
      <c r="W168" s="117">
        <f t="shared" si="19"/>
        <v>60</v>
      </c>
      <c r="AA168" s="119" t="s">
        <v>103</v>
      </c>
      <c r="AB168" s="120">
        <v>0</v>
      </c>
    </row>
    <row r="169" spans="1:28" ht="14.4">
      <c r="A169" s="15">
        <f t="shared" si="20"/>
        <v>156</v>
      </c>
      <c r="B169" s="119" t="s">
        <v>397</v>
      </c>
      <c r="C169" s="121">
        <v>2017</v>
      </c>
      <c r="D169" s="119" t="s">
        <v>38</v>
      </c>
      <c r="E169" s="119" t="s">
        <v>273</v>
      </c>
      <c r="F169" s="119">
        <v>37</v>
      </c>
      <c r="G169" s="119" t="s">
        <v>109</v>
      </c>
      <c r="H169" s="119" t="s">
        <v>103</v>
      </c>
      <c r="I169" s="81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Yes</v>
      </c>
      <c r="J169" s="120">
        <v>20999</v>
      </c>
      <c r="K169" s="120">
        <v>19197.96</v>
      </c>
      <c r="L169" s="37">
        <v>0.91</v>
      </c>
      <c r="M169" s="82">
        <f t="shared" si="21"/>
        <v>23075.824175824175</v>
      </c>
      <c r="N169" s="83">
        <f t="shared" si="22"/>
        <v>0.83195121672460592</v>
      </c>
      <c r="O169" s="84">
        <f t="shared" si="17"/>
        <v>1801.0400000000009</v>
      </c>
      <c r="P169" s="120">
        <v>-628.19000000000005</v>
      </c>
      <c r="Q169" s="120">
        <v>500</v>
      </c>
      <c r="R169" s="85">
        <f t="shared" si="18"/>
        <v>-128.19000000000005</v>
      </c>
      <c r="S169" s="86">
        <f t="shared" si="23"/>
        <v>-6.2909543913167956E-2</v>
      </c>
      <c r="T169" s="119" t="s">
        <v>171</v>
      </c>
      <c r="U169" s="119" t="s">
        <v>154</v>
      </c>
      <c r="V169" s="119" t="s">
        <v>159</v>
      </c>
      <c r="W169" s="117">
        <f t="shared" si="19"/>
        <v>45</v>
      </c>
      <c r="AA169" s="119" t="s">
        <v>103</v>
      </c>
      <c r="AB169" s="120">
        <v>0</v>
      </c>
    </row>
    <row r="170" spans="1:28" ht="14.4">
      <c r="A170" s="15">
        <f t="shared" si="20"/>
        <v>157</v>
      </c>
      <c r="B170" s="119" t="s">
        <v>398</v>
      </c>
      <c r="C170" s="121">
        <v>2018</v>
      </c>
      <c r="D170" s="119" t="s">
        <v>38</v>
      </c>
      <c r="E170" s="119" t="s">
        <v>293</v>
      </c>
      <c r="F170" s="119">
        <v>67</v>
      </c>
      <c r="G170" s="119" t="s">
        <v>108</v>
      </c>
      <c r="H170" s="119" t="s">
        <v>103</v>
      </c>
      <c r="I170" s="81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Yes</v>
      </c>
      <c r="J170" s="120">
        <v>21499</v>
      </c>
      <c r="K170" s="120">
        <v>22499</v>
      </c>
      <c r="L170" s="36">
        <v>0.92</v>
      </c>
      <c r="M170" s="82">
        <f t="shared" si="21"/>
        <v>23368.478260869564</v>
      </c>
      <c r="N170" s="83">
        <f t="shared" si="22"/>
        <v>0.96279268803200158</v>
      </c>
      <c r="O170" s="84">
        <f t="shared" si="17"/>
        <v>-1000</v>
      </c>
      <c r="P170" s="120">
        <v>-2980.25</v>
      </c>
      <c r="Q170" s="120">
        <v>383.08</v>
      </c>
      <c r="R170" s="85">
        <f t="shared" si="18"/>
        <v>-2597.17</v>
      </c>
      <c r="S170" s="86">
        <f t="shared" si="23"/>
        <v>-0.54769835389903909</v>
      </c>
      <c r="T170" s="119" t="s">
        <v>168</v>
      </c>
      <c r="U170" s="119" t="s">
        <v>153</v>
      </c>
      <c r="V170" s="119" t="s">
        <v>159</v>
      </c>
      <c r="W170" s="117">
        <f t="shared" si="19"/>
        <v>90</v>
      </c>
      <c r="AA170" s="119" t="s">
        <v>103</v>
      </c>
      <c r="AB170" s="120">
        <v>0</v>
      </c>
    </row>
    <row r="171" spans="1:28" ht="14.4">
      <c r="A171" s="15">
        <f t="shared" si="20"/>
        <v>158</v>
      </c>
      <c r="B171" s="119" t="s">
        <v>399</v>
      </c>
      <c r="C171" s="121">
        <v>2023</v>
      </c>
      <c r="D171" s="119" t="s">
        <v>15</v>
      </c>
      <c r="E171" s="119" t="s">
        <v>425</v>
      </c>
      <c r="F171" s="119">
        <v>17</v>
      </c>
      <c r="G171" s="119" t="s">
        <v>109</v>
      </c>
      <c r="H171" s="119" t="s">
        <v>103</v>
      </c>
      <c r="I171" s="81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No</v>
      </c>
      <c r="J171" s="120">
        <v>36994</v>
      </c>
      <c r="K171" s="120">
        <v>35994</v>
      </c>
      <c r="L171" s="36">
        <v>0.97</v>
      </c>
      <c r="M171" s="82">
        <f t="shared" si="21"/>
        <v>38138.14432989691</v>
      </c>
      <c r="N171" s="83">
        <f t="shared" si="22"/>
        <v>0.94377953181597007</v>
      </c>
      <c r="O171" s="84">
        <f t="shared" si="17"/>
        <v>1000</v>
      </c>
      <c r="P171" s="120">
        <v>1129.17</v>
      </c>
      <c r="Q171" s="120">
        <v>1725.54</v>
      </c>
      <c r="R171" s="85">
        <f t="shared" si="18"/>
        <v>2854.71</v>
      </c>
      <c r="S171" s="86">
        <f t="shared" si="23"/>
        <v>1.7339158789227187</v>
      </c>
      <c r="T171" s="119" t="s">
        <v>165</v>
      </c>
      <c r="U171" s="119" t="s">
        <v>464</v>
      </c>
      <c r="V171" s="119" t="s">
        <v>156</v>
      </c>
      <c r="W171" s="117">
        <f t="shared" si="19"/>
        <v>30</v>
      </c>
      <c r="AA171" s="119" t="s">
        <v>107</v>
      </c>
      <c r="AB171" s="120">
        <v>0</v>
      </c>
    </row>
    <row r="172" spans="1:28" ht="14.4">
      <c r="A172" s="15">
        <f t="shared" si="20"/>
        <v>159</v>
      </c>
      <c r="B172" s="119" t="s">
        <v>400</v>
      </c>
      <c r="C172" s="121">
        <v>2022</v>
      </c>
      <c r="D172" s="119" t="s">
        <v>38</v>
      </c>
      <c r="E172" s="119" t="s">
        <v>288</v>
      </c>
      <c r="F172" s="119">
        <v>18</v>
      </c>
      <c r="G172" s="119" t="s">
        <v>114</v>
      </c>
      <c r="H172" s="119" t="s">
        <v>107</v>
      </c>
      <c r="I172" s="81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Yes</v>
      </c>
      <c r="J172" s="120">
        <v>50993</v>
      </c>
      <c r="K172" s="120">
        <v>50477.85</v>
      </c>
      <c r="L172" s="36">
        <v>0.97</v>
      </c>
      <c r="M172" s="82">
        <f t="shared" si="21"/>
        <v>52570.103092783509</v>
      </c>
      <c r="N172" s="83">
        <f t="shared" si="22"/>
        <v>0.96020070401819846</v>
      </c>
      <c r="O172" s="84">
        <f t="shared" si="17"/>
        <v>515.15000000000146</v>
      </c>
      <c r="P172" s="120">
        <v>4492.79</v>
      </c>
      <c r="Q172" s="120">
        <v>1544.48</v>
      </c>
      <c r="R172" s="85">
        <f t="shared" si="18"/>
        <v>6037.27</v>
      </c>
      <c r="S172" s="86">
        <f t="shared" si="23"/>
        <v>2.625752798843799</v>
      </c>
      <c r="T172" s="119" t="s">
        <v>173</v>
      </c>
      <c r="U172" s="119" t="s">
        <v>155</v>
      </c>
      <c r="V172" s="119" t="s">
        <v>158</v>
      </c>
      <c r="W172" s="117">
        <f t="shared" si="19"/>
        <v>30</v>
      </c>
      <c r="AA172" s="119" t="s">
        <v>103</v>
      </c>
      <c r="AB172" s="120">
        <v>1000</v>
      </c>
    </row>
    <row r="173" spans="1:28" ht="14.4">
      <c r="A173" s="15">
        <f t="shared" si="20"/>
        <v>160</v>
      </c>
      <c r="B173" s="119" t="s">
        <v>401</v>
      </c>
      <c r="C173" s="121">
        <v>2022</v>
      </c>
      <c r="D173" s="119" t="s">
        <v>38</v>
      </c>
      <c r="E173" s="119" t="s">
        <v>314</v>
      </c>
      <c r="F173" s="119">
        <v>62</v>
      </c>
      <c r="G173" s="119" t="s">
        <v>114</v>
      </c>
      <c r="H173" s="119" t="s">
        <v>107</v>
      </c>
      <c r="I173" s="81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Yes</v>
      </c>
      <c r="J173" s="120">
        <v>37990</v>
      </c>
      <c r="K173" s="120">
        <v>34699.4</v>
      </c>
      <c r="L173" s="36">
        <v>0.92</v>
      </c>
      <c r="M173" s="82">
        <f t="shared" si="21"/>
        <v>41293.47826086956</v>
      </c>
      <c r="N173" s="83">
        <f t="shared" si="22"/>
        <v>0.84031187154514364</v>
      </c>
      <c r="O173" s="84">
        <f t="shared" si="17"/>
        <v>3290.5999999999985</v>
      </c>
      <c r="P173" s="120">
        <v>-3980.03</v>
      </c>
      <c r="Q173" s="120">
        <v>5385.27</v>
      </c>
      <c r="R173" s="85">
        <f t="shared" si="18"/>
        <v>1405.2400000000002</v>
      </c>
      <c r="S173" s="86">
        <f t="shared" si="23"/>
        <v>0.21095083522472102</v>
      </c>
      <c r="T173" s="119" t="s">
        <v>168</v>
      </c>
      <c r="U173" s="119" t="s">
        <v>155</v>
      </c>
      <c r="V173" s="119" t="s">
        <v>156</v>
      </c>
      <c r="W173" s="117">
        <f t="shared" ref="W173:W206" si="24">IF(AND(F173&gt;0,F173&lt;=30),30,IF(AND(F173&gt;=31,F173&lt;=45),45,IF(AND(F173&gt;=46,F173&lt;=60),60,IF(AND(F173&gt;=61,F173&lt;=90),90,IF(F173&gt;=91,91,0)))))</f>
        <v>90</v>
      </c>
      <c r="AA173" s="119" t="s">
        <v>107</v>
      </c>
      <c r="AB173" s="120">
        <v>0</v>
      </c>
    </row>
    <row r="174" spans="1:28" ht="14.4">
      <c r="A174" s="15">
        <f t="shared" si="20"/>
        <v>161</v>
      </c>
      <c r="B174" s="119" t="s">
        <v>402</v>
      </c>
      <c r="C174" s="121">
        <v>2020</v>
      </c>
      <c r="D174" s="119" t="s">
        <v>38</v>
      </c>
      <c r="E174" s="119" t="s">
        <v>275</v>
      </c>
      <c r="F174" s="119">
        <v>26</v>
      </c>
      <c r="G174" s="119" t="s">
        <v>108</v>
      </c>
      <c r="H174" s="119" t="s">
        <v>107</v>
      </c>
      <c r="I174" s="81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Yes</v>
      </c>
      <c r="J174" s="120">
        <v>43994</v>
      </c>
      <c r="K174" s="120">
        <v>43494</v>
      </c>
      <c r="L174" s="36">
        <v>0.99</v>
      </c>
      <c r="M174" s="82">
        <f t="shared" si="21"/>
        <v>44438.383838383837</v>
      </c>
      <c r="N174" s="83">
        <f t="shared" si="22"/>
        <v>0.97874846569986818</v>
      </c>
      <c r="O174" s="84">
        <f t="shared" si="17"/>
        <v>500</v>
      </c>
      <c r="P174" s="120">
        <v>-3377.57</v>
      </c>
      <c r="Q174" s="120">
        <v>4972.5200000000004</v>
      </c>
      <c r="R174" s="85">
        <f t="shared" si="18"/>
        <v>1594.9500000000003</v>
      </c>
      <c r="S174" s="86">
        <f t="shared" si="23"/>
        <v>0.4711581685214104</v>
      </c>
      <c r="T174" s="119" t="s">
        <v>163</v>
      </c>
      <c r="U174" s="119" t="s">
        <v>155</v>
      </c>
      <c r="V174" s="119" t="s">
        <v>156</v>
      </c>
      <c r="W174" s="117">
        <f t="shared" si="24"/>
        <v>30</v>
      </c>
      <c r="AA174" s="119" t="s">
        <v>103</v>
      </c>
      <c r="AB174" s="120">
        <v>0</v>
      </c>
    </row>
    <row r="175" spans="1:28" ht="14.4">
      <c r="A175" s="15">
        <f t="shared" si="20"/>
        <v>162</v>
      </c>
      <c r="B175" s="119" t="s">
        <v>403</v>
      </c>
      <c r="C175" s="121">
        <v>2022</v>
      </c>
      <c r="D175" s="119" t="s">
        <v>25</v>
      </c>
      <c r="E175" s="119" t="s">
        <v>456</v>
      </c>
      <c r="F175" s="119">
        <v>61</v>
      </c>
      <c r="G175" s="119" t="s">
        <v>102</v>
      </c>
      <c r="H175" s="119" t="s">
        <v>103</v>
      </c>
      <c r="I175" s="81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No</v>
      </c>
      <c r="J175" s="120">
        <v>19799</v>
      </c>
      <c r="K175" s="120">
        <v>20499</v>
      </c>
      <c r="L175" s="36">
        <v>0.9</v>
      </c>
      <c r="M175" s="82">
        <f t="shared" si="21"/>
        <v>21998.888888888887</v>
      </c>
      <c r="N175" s="83">
        <f t="shared" si="22"/>
        <v>0.93181978887822625</v>
      </c>
      <c r="O175" s="84">
        <f t="shared" si="17"/>
        <v>-700</v>
      </c>
      <c r="P175" s="120">
        <v>-1312.85</v>
      </c>
      <c r="Q175" s="120">
        <v>0</v>
      </c>
      <c r="R175" s="85">
        <f t="shared" si="18"/>
        <v>-1312.85</v>
      </c>
      <c r="S175" s="86">
        <f t="shared" si="23"/>
        <v>-0.35521825123108564</v>
      </c>
      <c r="T175" s="119" t="s">
        <v>177</v>
      </c>
      <c r="U175" s="119" t="s">
        <v>154</v>
      </c>
      <c r="V175" s="119" t="s">
        <v>159</v>
      </c>
      <c r="W175" s="117">
        <f t="shared" si="24"/>
        <v>90</v>
      </c>
      <c r="AA175" s="119" t="s">
        <v>103</v>
      </c>
      <c r="AB175" s="120">
        <v>0</v>
      </c>
    </row>
    <row r="176" spans="1:28" ht="14.4">
      <c r="A176" s="15">
        <f t="shared" si="20"/>
        <v>163</v>
      </c>
      <c r="B176" s="119" t="s">
        <v>404</v>
      </c>
      <c r="C176" s="121">
        <v>2020</v>
      </c>
      <c r="D176" s="119" t="s">
        <v>38</v>
      </c>
      <c r="E176" s="119" t="s">
        <v>303</v>
      </c>
      <c r="F176" s="119">
        <v>63</v>
      </c>
      <c r="G176" s="119" t="s">
        <v>108</v>
      </c>
      <c r="H176" s="119" t="s">
        <v>103</v>
      </c>
      <c r="I176" s="81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Yes</v>
      </c>
      <c r="J176" s="120">
        <v>26490</v>
      </c>
      <c r="K176" s="120">
        <v>26490</v>
      </c>
      <c r="L176" s="36">
        <v>0.91</v>
      </c>
      <c r="M176" s="82">
        <f t="shared" si="21"/>
        <v>29109.890109890108</v>
      </c>
      <c r="N176" s="83">
        <f t="shared" si="22"/>
        <v>0.91</v>
      </c>
      <c r="O176" s="84">
        <f t="shared" si="17"/>
        <v>0</v>
      </c>
      <c r="P176" s="120">
        <v>-6868.39</v>
      </c>
      <c r="Q176" s="120">
        <v>0</v>
      </c>
      <c r="R176" s="85">
        <f t="shared" si="18"/>
        <v>-6868.39</v>
      </c>
      <c r="S176" s="86">
        <f t="shared" si="23"/>
        <v>-1.1765538701700788</v>
      </c>
      <c r="T176" s="119" t="s">
        <v>164</v>
      </c>
      <c r="U176" s="119" t="s">
        <v>152</v>
      </c>
      <c r="V176" s="119" t="s">
        <v>157</v>
      </c>
      <c r="W176" s="117">
        <f t="shared" si="24"/>
        <v>90</v>
      </c>
      <c r="AA176" s="119" t="s">
        <v>103</v>
      </c>
      <c r="AB176" s="120">
        <v>0</v>
      </c>
    </row>
    <row r="177" spans="1:28" ht="14.4">
      <c r="A177" s="15">
        <f t="shared" si="20"/>
        <v>164</v>
      </c>
      <c r="B177" s="119" t="s">
        <v>405</v>
      </c>
      <c r="C177" s="121">
        <v>2019</v>
      </c>
      <c r="D177" s="119" t="s">
        <v>38</v>
      </c>
      <c r="E177" s="119" t="s">
        <v>457</v>
      </c>
      <c r="F177" s="119">
        <v>48</v>
      </c>
      <c r="G177" s="119" t="s">
        <v>102</v>
      </c>
      <c r="H177" s="119" t="s">
        <v>107</v>
      </c>
      <c r="I177" s="81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Yes</v>
      </c>
      <c r="J177" s="120">
        <v>114991</v>
      </c>
      <c r="K177" s="120">
        <v>111599.11</v>
      </c>
      <c r="L177" s="36">
        <v>0.96</v>
      </c>
      <c r="M177" s="82">
        <f t="shared" si="21"/>
        <v>119782.29166666667</v>
      </c>
      <c r="N177" s="83">
        <f t="shared" si="22"/>
        <v>0.93168287605116917</v>
      </c>
      <c r="O177" s="84">
        <f t="shared" si="17"/>
        <v>3391.8899999999994</v>
      </c>
      <c r="P177" s="120">
        <v>1407.56</v>
      </c>
      <c r="Q177" s="120">
        <v>0</v>
      </c>
      <c r="R177" s="85">
        <f t="shared" si="18"/>
        <v>1407.56</v>
      </c>
      <c r="S177" s="86">
        <f t="shared" si="23"/>
        <v>9.5803171840308982E-2</v>
      </c>
      <c r="T177" s="119" t="s">
        <v>462</v>
      </c>
      <c r="U177" s="119" t="s">
        <v>464</v>
      </c>
      <c r="V177" s="119" t="s">
        <v>156</v>
      </c>
      <c r="W177" s="117">
        <f t="shared" si="24"/>
        <v>60</v>
      </c>
      <c r="AA177" s="119" t="s">
        <v>107</v>
      </c>
      <c r="AB177" s="120">
        <v>1384.08</v>
      </c>
    </row>
    <row r="178" spans="1:28" ht="14.4">
      <c r="A178" s="15">
        <f t="shared" si="20"/>
        <v>165</v>
      </c>
      <c r="B178" s="119" t="s">
        <v>406</v>
      </c>
      <c r="C178" s="121">
        <v>2021</v>
      </c>
      <c r="D178" s="119" t="s">
        <v>38</v>
      </c>
      <c r="E178" s="119" t="s">
        <v>270</v>
      </c>
      <c r="F178" s="119">
        <v>20</v>
      </c>
      <c r="G178" s="119" t="s">
        <v>117</v>
      </c>
      <c r="H178" s="119" t="s">
        <v>107</v>
      </c>
      <c r="I178" s="81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Yes</v>
      </c>
      <c r="J178" s="120">
        <v>34994</v>
      </c>
      <c r="K178" s="120">
        <v>33076.120000000003</v>
      </c>
      <c r="L178" s="36">
        <v>0.9</v>
      </c>
      <c r="M178" s="82">
        <f t="shared" si="21"/>
        <v>38882.222222222219</v>
      </c>
      <c r="N178" s="83">
        <f t="shared" si="22"/>
        <v>0.85067462993656073</v>
      </c>
      <c r="O178" s="84">
        <f t="shared" si="17"/>
        <v>1917.8799999999974</v>
      </c>
      <c r="P178" s="120">
        <v>-41</v>
      </c>
      <c r="Q178" s="120">
        <v>1433.65</v>
      </c>
      <c r="R178" s="85">
        <f t="shared" si="18"/>
        <v>1392.65</v>
      </c>
      <c r="S178" s="86">
        <f t="shared" si="23"/>
        <v>0.75694082094095139</v>
      </c>
      <c r="T178" s="119" t="s">
        <v>170</v>
      </c>
      <c r="U178" s="119" t="s">
        <v>152</v>
      </c>
      <c r="V178" s="119" t="s">
        <v>157</v>
      </c>
      <c r="W178" s="117">
        <f t="shared" si="24"/>
        <v>30</v>
      </c>
      <c r="AA178" s="119" t="s">
        <v>103</v>
      </c>
      <c r="AB178" s="120">
        <v>0</v>
      </c>
    </row>
    <row r="179" spans="1:28" ht="14.4">
      <c r="A179" s="15">
        <f t="shared" si="20"/>
        <v>166</v>
      </c>
      <c r="B179" s="119" t="s">
        <v>407</v>
      </c>
      <c r="C179" s="121">
        <v>2021</v>
      </c>
      <c r="D179" s="119" t="s">
        <v>38</v>
      </c>
      <c r="E179" s="119" t="s">
        <v>291</v>
      </c>
      <c r="F179" s="119">
        <v>50</v>
      </c>
      <c r="G179" s="119" t="s">
        <v>102</v>
      </c>
      <c r="H179" s="119" t="s">
        <v>103</v>
      </c>
      <c r="I179" s="81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Yes</v>
      </c>
      <c r="J179" s="120">
        <v>205994</v>
      </c>
      <c r="K179" s="120">
        <v>196000</v>
      </c>
      <c r="L179" s="36">
        <v>0.96</v>
      </c>
      <c r="M179" s="82">
        <f t="shared" si="21"/>
        <v>214577.08333333334</v>
      </c>
      <c r="N179" s="83">
        <f t="shared" si="22"/>
        <v>0.91342466285425783</v>
      </c>
      <c r="O179" s="84">
        <f t="shared" si="17"/>
        <v>9994</v>
      </c>
      <c r="P179" s="120">
        <v>30655.96</v>
      </c>
      <c r="Q179" s="120">
        <v>3679</v>
      </c>
      <c r="R179" s="85">
        <f t="shared" si="18"/>
        <v>34334.959999999999</v>
      </c>
      <c r="S179" s="86">
        <f t="shared" si="23"/>
        <v>1.4951353069635893</v>
      </c>
      <c r="T179" s="119" t="s">
        <v>166</v>
      </c>
      <c r="U179" s="119" t="s">
        <v>155</v>
      </c>
      <c r="V179" s="119" t="s">
        <v>156</v>
      </c>
      <c r="W179" s="117">
        <f t="shared" si="24"/>
        <v>60</v>
      </c>
      <c r="AA179" s="119" t="s">
        <v>103</v>
      </c>
      <c r="AB179" s="120">
        <v>2000</v>
      </c>
    </row>
    <row r="180" spans="1:28" ht="14.4">
      <c r="A180" s="15">
        <f t="shared" si="20"/>
        <v>167</v>
      </c>
      <c r="B180" s="119" t="s">
        <v>408</v>
      </c>
      <c r="C180" s="121">
        <v>2020</v>
      </c>
      <c r="D180" s="119" t="s">
        <v>8</v>
      </c>
      <c r="E180" s="119" t="s">
        <v>316</v>
      </c>
      <c r="F180" s="119">
        <v>27</v>
      </c>
      <c r="G180" s="119" t="s">
        <v>108</v>
      </c>
      <c r="H180" s="119" t="s">
        <v>103</v>
      </c>
      <c r="I180" s="81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No</v>
      </c>
      <c r="J180" s="120">
        <v>33999</v>
      </c>
      <c r="K180" s="120">
        <v>33849.1</v>
      </c>
      <c r="L180" s="36">
        <v>0.92</v>
      </c>
      <c r="M180" s="82">
        <f t="shared" si="21"/>
        <v>36955.434782608696</v>
      </c>
      <c r="N180" s="83">
        <f t="shared" si="22"/>
        <v>0.91594376305185443</v>
      </c>
      <c r="O180" s="84">
        <f t="shared" si="17"/>
        <v>149.90000000000146</v>
      </c>
      <c r="P180" s="120">
        <v>136.32</v>
      </c>
      <c r="Q180" s="120">
        <v>959.07</v>
      </c>
      <c r="R180" s="85">
        <f t="shared" si="18"/>
        <v>1095.3900000000001</v>
      </c>
      <c r="S180" s="86">
        <f t="shared" si="23"/>
        <v>0.43322443298950736</v>
      </c>
      <c r="T180" s="119" t="s">
        <v>174</v>
      </c>
      <c r="U180" s="119" t="s">
        <v>153</v>
      </c>
      <c r="V180" s="119" t="s">
        <v>159</v>
      </c>
      <c r="W180" s="117">
        <f t="shared" si="24"/>
        <v>30</v>
      </c>
      <c r="AA180" s="119" t="s">
        <v>103</v>
      </c>
      <c r="AB180" s="120">
        <v>1000</v>
      </c>
    </row>
    <row r="181" spans="1:28" ht="14.4">
      <c r="A181" s="15">
        <f t="shared" si="20"/>
        <v>168</v>
      </c>
      <c r="B181" s="119" t="s">
        <v>409</v>
      </c>
      <c r="C181" s="121">
        <v>2017</v>
      </c>
      <c r="D181" s="119" t="s">
        <v>38</v>
      </c>
      <c r="E181" s="119" t="s">
        <v>458</v>
      </c>
      <c r="F181" s="119">
        <v>62</v>
      </c>
      <c r="G181" s="119" t="s">
        <v>108</v>
      </c>
      <c r="H181" s="119" t="s">
        <v>103</v>
      </c>
      <c r="I181" s="81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Yes</v>
      </c>
      <c r="J181" s="120">
        <v>22999</v>
      </c>
      <c r="K181" s="120">
        <v>22999</v>
      </c>
      <c r="L181" s="37">
        <v>0.87</v>
      </c>
      <c r="M181" s="82">
        <f t="shared" si="21"/>
        <v>26435.632183908045</v>
      </c>
      <c r="N181" s="83">
        <f t="shared" si="22"/>
        <v>0.87</v>
      </c>
      <c r="O181" s="84">
        <f t="shared" si="17"/>
        <v>0</v>
      </c>
      <c r="P181" s="120">
        <v>-4086.42</v>
      </c>
      <c r="Q181" s="120">
        <v>0</v>
      </c>
      <c r="R181" s="85">
        <f t="shared" si="18"/>
        <v>-4086.42</v>
      </c>
      <c r="S181" s="86">
        <f t="shared" si="23"/>
        <v>-0.87602850537300148</v>
      </c>
      <c r="T181" s="119" t="s">
        <v>178</v>
      </c>
      <c r="U181" s="119" t="s">
        <v>153</v>
      </c>
      <c r="V181" s="119" t="s">
        <v>159</v>
      </c>
      <c r="W181" s="117">
        <f t="shared" si="24"/>
        <v>90</v>
      </c>
      <c r="AA181" s="119" t="s">
        <v>107</v>
      </c>
      <c r="AB181" s="120">
        <v>0</v>
      </c>
    </row>
    <row r="182" spans="1:28" ht="14.4">
      <c r="A182" s="15">
        <f t="shared" si="20"/>
        <v>169</v>
      </c>
      <c r="B182" s="119" t="s">
        <v>410</v>
      </c>
      <c r="C182" s="121">
        <v>2016</v>
      </c>
      <c r="D182" s="119" t="s">
        <v>23</v>
      </c>
      <c r="E182" s="119" t="s">
        <v>459</v>
      </c>
      <c r="F182" s="119">
        <v>34</v>
      </c>
      <c r="G182" s="119" t="s">
        <v>102</v>
      </c>
      <c r="H182" s="119" t="s">
        <v>103</v>
      </c>
      <c r="I182" s="81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No</v>
      </c>
      <c r="J182" s="120">
        <v>20999</v>
      </c>
      <c r="K182" s="120">
        <v>21350</v>
      </c>
      <c r="L182" s="36">
        <v>0.98</v>
      </c>
      <c r="M182" s="82">
        <f t="shared" si="21"/>
        <v>21427.551020408162</v>
      </c>
      <c r="N182" s="83">
        <f t="shared" si="22"/>
        <v>0.9963807800371447</v>
      </c>
      <c r="O182" s="84">
        <f t="shared" si="17"/>
        <v>-351</v>
      </c>
      <c r="P182" s="120">
        <v>2594.13</v>
      </c>
      <c r="Q182" s="120">
        <v>570.82000000000005</v>
      </c>
      <c r="R182" s="85">
        <f t="shared" si="18"/>
        <v>3164.9500000000003</v>
      </c>
      <c r="S182" s="86">
        <f t="shared" si="23"/>
        <v>1.7867065240971307</v>
      </c>
      <c r="T182" s="119" t="s">
        <v>169</v>
      </c>
      <c r="U182" s="119" t="s">
        <v>154</v>
      </c>
      <c r="V182" s="119" t="s">
        <v>159</v>
      </c>
      <c r="W182" s="117">
        <f t="shared" si="24"/>
        <v>45</v>
      </c>
      <c r="AA182" s="119" t="s">
        <v>107</v>
      </c>
      <c r="AB182" s="120">
        <v>0</v>
      </c>
    </row>
    <row r="183" spans="1:28" ht="14.4">
      <c r="A183" s="15">
        <f t="shared" si="20"/>
        <v>170</v>
      </c>
      <c r="B183" s="119" t="s">
        <v>411</v>
      </c>
      <c r="C183" s="121">
        <v>2018</v>
      </c>
      <c r="D183" s="119" t="s">
        <v>38</v>
      </c>
      <c r="E183" s="119" t="s">
        <v>426</v>
      </c>
      <c r="F183" s="119">
        <v>16</v>
      </c>
      <c r="G183" s="119" t="s">
        <v>109</v>
      </c>
      <c r="H183" s="119" t="s">
        <v>103</v>
      </c>
      <c r="I183" s="81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Yes</v>
      </c>
      <c r="J183" s="120">
        <v>28994</v>
      </c>
      <c r="K183" s="120">
        <v>28599</v>
      </c>
      <c r="L183" s="36">
        <v>0.92</v>
      </c>
      <c r="M183" s="82">
        <f t="shared" si="21"/>
        <v>31515.217391304348</v>
      </c>
      <c r="N183" s="83">
        <f t="shared" si="22"/>
        <v>0.90746637235290062</v>
      </c>
      <c r="O183" s="84">
        <f t="shared" si="17"/>
        <v>395</v>
      </c>
      <c r="P183" s="120">
        <v>819.26</v>
      </c>
      <c r="Q183" s="120">
        <v>3052.82</v>
      </c>
      <c r="R183" s="85">
        <f t="shared" si="18"/>
        <v>3872.08</v>
      </c>
      <c r="S183" s="86">
        <f t="shared" si="23"/>
        <v>3.1361632614272126</v>
      </c>
      <c r="T183" s="119" t="s">
        <v>164</v>
      </c>
      <c r="U183" s="119" t="s">
        <v>152</v>
      </c>
      <c r="V183" s="119" t="s">
        <v>157</v>
      </c>
      <c r="W183" s="117">
        <f t="shared" si="24"/>
        <v>30</v>
      </c>
      <c r="AA183" s="119" t="s">
        <v>107</v>
      </c>
      <c r="AB183" s="120">
        <v>0</v>
      </c>
    </row>
    <row r="184" spans="1:28" ht="14.4">
      <c r="A184" s="15">
        <f t="shared" si="20"/>
        <v>171</v>
      </c>
      <c r="B184" s="119" t="s">
        <v>412</v>
      </c>
      <c r="C184" s="121">
        <v>2013</v>
      </c>
      <c r="D184" s="119" t="s">
        <v>46</v>
      </c>
      <c r="E184" s="119" t="s">
        <v>460</v>
      </c>
      <c r="F184" s="119">
        <v>40</v>
      </c>
      <c r="G184" s="119" t="s">
        <v>102</v>
      </c>
      <c r="H184" s="119" t="s">
        <v>103</v>
      </c>
      <c r="I184" s="81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No</v>
      </c>
      <c r="J184" s="120">
        <v>18999</v>
      </c>
      <c r="K184" s="120">
        <v>18999</v>
      </c>
      <c r="L184" s="36">
        <v>0.95</v>
      </c>
      <c r="M184" s="82">
        <f t="shared" si="21"/>
        <v>19998.947368421053</v>
      </c>
      <c r="N184" s="83">
        <f t="shared" si="22"/>
        <v>0.95</v>
      </c>
      <c r="O184" s="84">
        <f t="shared" si="17"/>
        <v>0</v>
      </c>
      <c r="P184" s="120">
        <v>-354.36</v>
      </c>
      <c r="Q184" s="120">
        <v>1424</v>
      </c>
      <c r="R184" s="85">
        <f t="shared" si="18"/>
        <v>1069.6399999999999</v>
      </c>
      <c r="S184" s="86">
        <f t="shared" si="23"/>
        <v>0.49742060293406409</v>
      </c>
      <c r="T184" s="119" t="s">
        <v>177</v>
      </c>
      <c r="U184" s="119" t="s">
        <v>153</v>
      </c>
      <c r="V184" s="119" t="s">
        <v>159</v>
      </c>
      <c r="W184" s="117">
        <f t="shared" si="24"/>
        <v>45</v>
      </c>
      <c r="AA184" s="119" t="s">
        <v>107</v>
      </c>
      <c r="AB184" s="120">
        <v>0</v>
      </c>
    </row>
    <row r="185" spans="1:28" ht="14.4">
      <c r="A185" s="15">
        <f t="shared" si="20"/>
        <v>172</v>
      </c>
      <c r="B185" s="119" t="s">
        <v>413</v>
      </c>
      <c r="C185" s="121">
        <v>2016</v>
      </c>
      <c r="D185" s="119" t="s">
        <v>33</v>
      </c>
      <c r="E185" s="119" t="s">
        <v>461</v>
      </c>
      <c r="F185" s="119">
        <v>24</v>
      </c>
      <c r="G185" s="119" t="s">
        <v>109</v>
      </c>
      <c r="H185" s="119" t="s">
        <v>103</v>
      </c>
      <c r="I185" s="81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No</v>
      </c>
      <c r="J185" s="120">
        <v>16999</v>
      </c>
      <c r="K185" s="120">
        <v>16450</v>
      </c>
      <c r="L185" s="37">
        <v>0.96</v>
      </c>
      <c r="M185" s="82">
        <f t="shared" si="21"/>
        <v>17707.291666666668</v>
      </c>
      <c r="N185" s="83">
        <f t="shared" si="22"/>
        <v>0.92899582328372254</v>
      </c>
      <c r="O185" s="84">
        <f t="shared" si="17"/>
        <v>549</v>
      </c>
      <c r="P185" s="120">
        <v>2786.43</v>
      </c>
      <c r="Q185" s="120">
        <v>439.21</v>
      </c>
      <c r="R185" s="85">
        <f t="shared" si="18"/>
        <v>3225.64</v>
      </c>
      <c r="S185" s="86">
        <f t="shared" si="23"/>
        <v>3.5411389556316539</v>
      </c>
      <c r="T185" s="119" t="s">
        <v>166</v>
      </c>
      <c r="U185" s="119" t="s">
        <v>153</v>
      </c>
      <c r="V185" s="119" t="s">
        <v>159</v>
      </c>
      <c r="W185" s="117">
        <f t="shared" si="24"/>
        <v>30</v>
      </c>
      <c r="AA185" s="119" t="s">
        <v>107</v>
      </c>
      <c r="AB185" s="120">
        <v>0</v>
      </c>
    </row>
    <row r="186" spans="1:28" ht="14.4">
      <c r="A186" s="15">
        <f t="shared" si="20"/>
        <v>173</v>
      </c>
      <c r="B186" s="119" t="s">
        <v>414</v>
      </c>
      <c r="C186" s="121">
        <v>2020</v>
      </c>
      <c r="D186" s="119" t="s">
        <v>38</v>
      </c>
      <c r="E186" s="119" t="s">
        <v>312</v>
      </c>
      <c r="F186" s="119">
        <v>0</v>
      </c>
      <c r="G186" s="119" t="s">
        <v>116</v>
      </c>
      <c r="H186" s="119" t="s">
        <v>103</v>
      </c>
      <c r="I186" s="81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Yes</v>
      </c>
      <c r="J186" s="120">
        <v>0</v>
      </c>
      <c r="K186" s="120">
        <v>20213.060000000001</v>
      </c>
      <c r="L186" s="37">
        <v>0.96</v>
      </c>
      <c r="M186" s="82">
        <f t="shared" si="21"/>
        <v>0</v>
      </c>
      <c r="N186" s="83" t="e">
        <f t="shared" si="22"/>
        <v>#DIV/0!</v>
      </c>
      <c r="O186" s="84">
        <f t="shared" si="17"/>
        <v>-20213.060000000001</v>
      </c>
      <c r="P186" s="120">
        <v>-943</v>
      </c>
      <c r="Q186" s="120">
        <v>2409.1</v>
      </c>
      <c r="R186" s="85">
        <f t="shared" si="18"/>
        <v>1466.1</v>
      </c>
      <c r="S186" s="86" t="e">
        <f t="shared" si="23"/>
        <v>#DIV/0!</v>
      </c>
      <c r="T186" s="119" t="s">
        <v>163</v>
      </c>
      <c r="U186" s="119" t="s">
        <v>464</v>
      </c>
      <c r="V186" s="119" t="s">
        <v>156</v>
      </c>
      <c r="W186" s="117">
        <f t="shared" si="24"/>
        <v>0</v>
      </c>
      <c r="AA186" s="119" t="s">
        <v>103</v>
      </c>
      <c r="AB186" s="120">
        <v>0</v>
      </c>
    </row>
    <row r="187" spans="1:28" ht="14.4">
      <c r="A187" s="15">
        <f t="shared" si="20"/>
        <v>174</v>
      </c>
      <c r="B187" s="119" t="s">
        <v>415</v>
      </c>
      <c r="C187" s="121">
        <v>2019</v>
      </c>
      <c r="D187" s="119" t="s">
        <v>38</v>
      </c>
      <c r="E187" s="119" t="s">
        <v>289</v>
      </c>
      <c r="F187" s="119">
        <v>51</v>
      </c>
      <c r="G187" s="119" t="s">
        <v>102</v>
      </c>
      <c r="H187" s="119" t="s">
        <v>107</v>
      </c>
      <c r="I187" s="81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Yes</v>
      </c>
      <c r="J187" s="120">
        <v>24990</v>
      </c>
      <c r="K187" s="120">
        <v>24990</v>
      </c>
      <c r="L187" s="37">
        <v>0.86</v>
      </c>
      <c r="M187" s="82">
        <f t="shared" si="21"/>
        <v>29058.139534883721</v>
      </c>
      <c r="N187" s="83">
        <f t="shared" si="22"/>
        <v>0.86</v>
      </c>
      <c r="O187" s="84">
        <f t="shared" si="17"/>
        <v>0</v>
      </c>
      <c r="P187" s="120">
        <v>-2603.89</v>
      </c>
      <c r="Q187" s="120">
        <v>1439.37</v>
      </c>
      <c r="R187" s="85">
        <f t="shared" si="18"/>
        <v>-1164.52</v>
      </c>
      <c r="S187" s="86">
        <f t="shared" si="23"/>
        <v>-0.29789714956718999</v>
      </c>
      <c r="T187" s="119" t="s">
        <v>175</v>
      </c>
      <c r="U187" s="119" t="s">
        <v>154</v>
      </c>
      <c r="V187" s="119" t="s">
        <v>157</v>
      </c>
      <c r="W187" s="117">
        <f t="shared" si="24"/>
        <v>60</v>
      </c>
      <c r="AA187" s="119" t="s">
        <v>107</v>
      </c>
      <c r="AB187" s="120">
        <v>0</v>
      </c>
    </row>
    <row r="188" spans="1:28" ht="14.4">
      <c r="A188" s="15">
        <f t="shared" si="20"/>
        <v>175</v>
      </c>
      <c r="B188" s="119" t="s">
        <v>416</v>
      </c>
      <c r="C188" s="121">
        <v>2019</v>
      </c>
      <c r="D188" s="119" t="s">
        <v>38</v>
      </c>
      <c r="E188" s="119" t="s">
        <v>274</v>
      </c>
      <c r="F188" s="119">
        <v>0</v>
      </c>
      <c r="G188" s="119" t="s">
        <v>102</v>
      </c>
      <c r="H188" s="119" t="s">
        <v>103</v>
      </c>
      <c r="I188" s="81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Yes</v>
      </c>
      <c r="J188" s="120">
        <v>0</v>
      </c>
      <c r="K188" s="120">
        <v>24665.01</v>
      </c>
      <c r="L188" s="36">
        <v>1</v>
      </c>
      <c r="M188" s="82">
        <f t="shared" si="21"/>
        <v>0</v>
      </c>
      <c r="N188" s="83" t="e">
        <f t="shared" si="22"/>
        <v>#DIV/0!</v>
      </c>
      <c r="O188" s="84">
        <f t="shared" si="17"/>
        <v>-24665.01</v>
      </c>
      <c r="P188" s="120">
        <v>-900</v>
      </c>
      <c r="Q188" s="120">
        <v>3084.68</v>
      </c>
      <c r="R188" s="85">
        <f t="shared" si="18"/>
        <v>2184.6799999999998</v>
      </c>
      <c r="S188" s="86" t="e">
        <f t="shared" si="23"/>
        <v>#DIV/0!</v>
      </c>
      <c r="T188" s="119" t="s">
        <v>163</v>
      </c>
      <c r="U188" s="119" t="s">
        <v>152</v>
      </c>
      <c r="V188" s="119" t="s">
        <v>156</v>
      </c>
      <c r="W188" s="117">
        <f t="shared" si="24"/>
        <v>0</v>
      </c>
      <c r="AA188" s="119" t="s">
        <v>107</v>
      </c>
      <c r="AB188" s="120">
        <v>0</v>
      </c>
    </row>
    <row r="189" spans="1:28" ht="14.4">
      <c r="A189" s="15">
        <f t="shared" si="20"/>
        <v>176</v>
      </c>
      <c r="B189" s="119" t="s">
        <v>417</v>
      </c>
      <c r="C189" s="121">
        <v>2020</v>
      </c>
      <c r="D189" s="119" t="s">
        <v>38</v>
      </c>
      <c r="E189" s="119" t="s">
        <v>274</v>
      </c>
      <c r="F189" s="119">
        <v>6</v>
      </c>
      <c r="G189" s="119" t="s">
        <v>102</v>
      </c>
      <c r="H189" s="119" t="s">
        <v>107</v>
      </c>
      <c r="I189" s="81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Yes</v>
      </c>
      <c r="J189" s="120">
        <v>29994</v>
      </c>
      <c r="K189" s="120">
        <v>28440</v>
      </c>
      <c r="L189" s="36">
        <v>1</v>
      </c>
      <c r="M189" s="82">
        <f t="shared" si="21"/>
        <v>29994</v>
      </c>
      <c r="N189" s="83">
        <f t="shared" si="22"/>
        <v>0.94818963792758548</v>
      </c>
      <c r="O189" s="84">
        <f t="shared" si="17"/>
        <v>1554</v>
      </c>
      <c r="P189" s="120">
        <v>1950</v>
      </c>
      <c r="Q189" s="120">
        <v>1289.3</v>
      </c>
      <c r="R189" s="85">
        <f t="shared" si="18"/>
        <v>3239.3</v>
      </c>
      <c r="S189" s="86">
        <f t="shared" si="23"/>
        <v>7.337032842582107</v>
      </c>
      <c r="T189" s="119" t="s">
        <v>169</v>
      </c>
      <c r="U189" s="119" t="s">
        <v>153</v>
      </c>
      <c r="V189" s="119" t="s">
        <v>157</v>
      </c>
      <c r="W189" s="117">
        <f t="shared" si="24"/>
        <v>30</v>
      </c>
      <c r="AA189" s="119" t="s">
        <v>107</v>
      </c>
      <c r="AB189" s="120">
        <v>0</v>
      </c>
    </row>
    <row r="190" spans="1:28" ht="14.4">
      <c r="A190" s="15">
        <f t="shared" si="20"/>
        <v>177</v>
      </c>
      <c r="B190" s="119" t="s">
        <v>418</v>
      </c>
      <c r="C190" s="121">
        <v>2022</v>
      </c>
      <c r="D190" s="119" t="s">
        <v>38</v>
      </c>
      <c r="E190" s="119" t="s">
        <v>274</v>
      </c>
      <c r="F190" s="119">
        <v>29</v>
      </c>
      <c r="G190" s="119" t="s">
        <v>114</v>
      </c>
      <c r="H190" s="119" t="s">
        <v>107</v>
      </c>
      <c r="I190" s="81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Yes</v>
      </c>
      <c r="J190" s="120">
        <v>39993</v>
      </c>
      <c r="K190" s="120">
        <v>36500</v>
      </c>
      <c r="L190" s="36">
        <v>0.92</v>
      </c>
      <c r="M190" s="82">
        <f t="shared" si="21"/>
        <v>43470.65217391304</v>
      </c>
      <c r="N190" s="83">
        <f t="shared" si="22"/>
        <v>0.83964693821418757</v>
      </c>
      <c r="O190" s="84">
        <f t="shared" si="17"/>
        <v>3493</v>
      </c>
      <c r="P190" s="120">
        <v>-658.97</v>
      </c>
      <c r="Q190" s="120">
        <v>1446.21</v>
      </c>
      <c r="R190" s="85">
        <f t="shared" si="18"/>
        <v>787.24</v>
      </c>
      <c r="S190" s="86">
        <f t="shared" si="23"/>
        <v>0.26299530053601111</v>
      </c>
      <c r="T190" s="119" t="s">
        <v>160</v>
      </c>
      <c r="U190" s="119" t="s">
        <v>152</v>
      </c>
      <c r="V190" s="119" t="s">
        <v>157</v>
      </c>
      <c r="W190" s="117">
        <f t="shared" si="24"/>
        <v>30</v>
      </c>
      <c r="AA190" s="119" t="s">
        <v>107</v>
      </c>
      <c r="AB190" s="120">
        <v>0</v>
      </c>
    </row>
    <row r="191" spans="1:28" ht="14.4">
      <c r="A191" s="15">
        <f t="shared" si="20"/>
        <v>178</v>
      </c>
      <c r="B191" s="15"/>
      <c r="C191" s="16"/>
      <c r="D191" s="80"/>
      <c r="E191" s="16"/>
      <c r="F191" s="17"/>
      <c r="G191" s="80"/>
      <c r="H191" s="80"/>
      <c r="I191" s="81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7"/>
      <c r="M191" s="82" t="e">
        <f t="shared" si="21"/>
        <v>#DIV/0!</v>
      </c>
      <c r="N191" s="83" t="e">
        <f t="shared" si="22"/>
        <v>#DIV/0!</v>
      </c>
      <c r="O191" s="84" t="str">
        <f t="shared" si="17"/>
        <v>BLANK</v>
      </c>
      <c r="P191" s="19"/>
      <c r="Q191" s="19"/>
      <c r="R191" s="85" t="str">
        <f t="shared" si="18"/>
        <v>BLANK</v>
      </c>
      <c r="S191" s="86" t="e">
        <f t="shared" si="23"/>
        <v>#VALUE!</v>
      </c>
      <c r="T191" s="87"/>
      <c r="U191" s="87"/>
      <c r="V191" s="87"/>
      <c r="W191" s="117">
        <f t="shared" si="24"/>
        <v>0</v>
      </c>
      <c r="AA191" s="80"/>
      <c r="AB191" s="46"/>
    </row>
    <row r="192" spans="1:28" ht="14.4">
      <c r="A192" s="15">
        <f t="shared" si="20"/>
        <v>179</v>
      </c>
      <c r="B192" s="15"/>
      <c r="C192" s="16"/>
      <c r="D192" s="80"/>
      <c r="E192" s="16"/>
      <c r="F192" s="17"/>
      <c r="G192" s="80"/>
      <c r="H192" s="80"/>
      <c r="I192" s="81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6"/>
      <c r="M192" s="82" t="e">
        <f t="shared" si="21"/>
        <v>#DIV/0!</v>
      </c>
      <c r="N192" s="83" t="e">
        <f t="shared" si="22"/>
        <v>#DIV/0!</v>
      </c>
      <c r="O192" s="84" t="str">
        <f t="shared" si="17"/>
        <v>BLANK</v>
      </c>
      <c r="P192" s="19"/>
      <c r="Q192" s="19"/>
      <c r="R192" s="85" t="str">
        <f t="shared" si="18"/>
        <v>BLANK</v>
      </c>
      <c r="S192" s="86" t="e">
        <f t="shared" si="23"/>
        <v>#VALUE!</v>
      </c>
      <c r="T192" s="87"/>
      <c r="U192" s="87"/>
      <c r="V192" s="87"/>
      <c r="W192" s="117">
        <f t="shared" si="24"/>
        <v>0</v>
      </c>
      <c r="AA192" s="80"/>
      <c r="AB192" s="46"/>
    </row>
    <row r="193" spans="1:28" ht="14.4">
      <c r="A193" s="15">
        <f t="shared" si="20"/>
        <v>180</v>
      </c>
      <c r="B193" s="15"/>
      <c r="C193" s="16"/>
      <c r="D193" s="80"/>
      <c r="E193" s="16"/>
      <c r="F193" s="17"/>
      <c r="G193" s="80"/>
      <c r="H193" s="80"/>
      <c r="I193" s="81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6"/>
      <c r="M193" s="82" t="e">
        <f t="shared" si="21"/>
        <v>#DIV/0!</v>
      </c>
      <c r="N193" s="83" t="e">
        <f t="shared" si="22"/>
        <v>#DIV/0!</v>
      </c>
      <c r="O193" s="84" t="str">
        <f t="shared" si="17"/>
        <v>BLANK</v>
      </c>
      <c r="P193" s="19"/>
      <c r="Q193" s="19"/>
      <c r="R193" s="85" t="str">
        <f t="shared" si="18"/>
        <v>BLANK</v>
      </c>
      <c r="S193" s="86" t="e">
        <f t="shared" si="23"/>
        <v>#VALUE!</v>
      </c>
      <c r="T193" s="87"/>
      <c r="U193" s="87"/>
      <c r="V193" s="87"/>
      <c r="W193" s="117">
        <f t="shared" si="24"/>
        <v>0</v>
      </c>
      <c r="AA193" s="80"/>
      <c r="AB193" s="46"/>
    </row>
    <row r="194" spans="1:28" ht="14.4">
      <c r="A194" s="15">
        <f t="shared" si="20"/>
        <v>181</v>
      </c>
      <c r="B194" s="15"/>
      <c r="C194" s="16"/>
      <c r="D194" s="80"/>
      <c r="E194" s="16"/>
      <c r="F194" s="17"/>
      <c r="G194" s="80"/>
      <c r="H194" s="80"/>
      <c r="I194" s="81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6"/>
      <c r="M194" s="82" t="e">
        <f t="shared" si="21"/>
        <v>#DIV/0!</v>
      </c>
      <c r="N194" s="83" t="e">
        <f t="shared" si="22"/>
        <v>#DIV/0!</v>
      </c>
      <c r="O194" s="84" t="str">
        <f t="shared" si="17"/>
        <v>BLANK</v>
      </c>
      <c r="P194" s="19"/>
      <c r="Q194" s="19"/>
      <c r="R194" s="85" t="str">
        <f t="shared" si="18"/>
        <v>BLANK</v>
      </c>
      <c r="S194" s="86" t="e">
        <f t="shared" si="23"/>
        <v>#VALUE!</v>
      </c>
      <c r="T194" s="87"/>
      <c r="U194" s="87"/>
      <c r="V194" s="87"/>
      <c r="W194" s="117">
        <f t="shared" si="24"/>
        <v>0</v>
      </c>
      <c r="AA194" s="80"/>
      <c r="AB194" s="46"/>
    </row>
    <row r="195" spans="1:28" ht="14.4">
      <c r="A195" s="15">
        <f t="shared" si="20"/>
        <v>182</v>
      </c>
      <c r="B195" s="15"/>
      <c r="C195" s="16"/>
      <c r="D195" s="80"/>
      <c r="E195" s="16"/>
      <c r="F195" s="17"/>
      <c r="G195" s="80"/>
      <c r="H195" s="80"/>
      <c r="I195" s="81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7"/>
      <c r="M195" s="82" t="e">
        <f t="shared" si="21"/>
        <v>#DIV/0!</v>
      </c>
      <c r="N195" s="83" t="e">
        <f t="shared" si="22"/>
        <v>#DIV/0!</v>
      </c>
      <c r="O195" s="84" t="str">
        <f t="shared" si="17"/>
        <v>BLANK</v>
      </c>
      <c r="P195" s="19"/>
      <c r="Q195" s="19"/>
      <c r="R195" s="85" t="str">
        <f t="shared" si="18"/>
        <v>BLANK</v>
      </c>
      <c r="S195" s="86" t="e">
        <f t="shared" si="23"/>
        <v>#VALUE!</v>
      </c>
      <c r="T195" s="87"/>
      <c r="U195" s="87"/>
      <c r="V195" s="87"/>
      <c r="W195" s="117">
        <f t="shared" si="24"/>
        <v>0</v>
      </c>
      <c r="AA195" s="80"/>
      <c r="AB195" s="46"/>
    </row>
    <row r="196" spans="1:28" ht="14.4">
      <c r="A196" s="15">
        <f t="shared" si="20"/>
        <v>183</v>
      </c>
      <c r="B196" s="15"/>
      <c r="C196" s="16"/>
      <c r="D196" s="80"/>
      <c r="E196" s="16"/>
      <c r="F196" s="17"/>
      <c r="G196" s="80"/>
      <c r="H196" s="80"/>
      <c r="I196" s="81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7"/>
      <c r="M196" s="82" t="e">
        <f t="shared" si="21"/>
        <v>#DIV/0!</v>
      </c>
      <c r="N196" s="83" t="e">
        <f t="shared" si="22"/>
        <v>#DIV/0!</v>
      </c>
      <c r="O196" s="84" t="str">
        <f t="shared" si="17"/>
        <v>BLANK</v>
      </c>
      <c r="P196" s="19"/>
      <c r="Q196" s="19"/>
      <c r="R196" s="85" t="str">
        <f t="shared" si="18"/>
        <v>BLANK</v>
      </c>
      <c r="S196" s="86" t="e">
        <f t="shared" si="23"/>
        <v>#VALUE!</v>
      </c>
      <c r="T196" s="87"/>
      <c r="U196" s="87"/>
      <c r="V196" s="87"/>
      <c r="W196" s="117">
        <f t="shared" si="24"/>
        <v>0</v>
      </c>
      <c r="AA196" s="80"/>
      <c r="AB196" s="46"/>
    </row>
    <row r="197" spans="1:28" ht="14.4">
      <c r="A197" s="15">
        <f t="shared" si="20"/>
        <v>184</v>
      </c>
      <c r="B197" s="15"/>
      <c r="C197" s="16"/>
      <c r="D197" s="80"/>
      <c r="E197" s="16"/>
      <c r="F197" s="17"/>
      <c r="G197" s="80"/>
      <c r="H197" s="80"/>
      <c r="I197" s="81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7"/>
      <c r="M197" s="82" t="e">
        <f t="shared" si="21"/>
        <v>#DIV/0!</v>
      </c>
      <c r="N197" s="83" t="e">
        <f t="shared" si="22"/>
        <v>#DIV/0!</v>
      </c>
      <c r="O197" s="84" t="str">
        <f t="shared" si="17"/>
        <v>BLANK</v>
      </c>
      <c r="P197" s="19"/>
      <c r="Q197" s="19"/>
      <c r="R197" s="85" t="str">
        <f t="shared" si="18"/>
        <v>BLANK</v>
      </c>
      <c r="S197" s="86" t="e">
        <f t="shared" si="23"/>
        <v>#VALUE!</v>
      </c>
      <c r="T197" s="87"/>
      <c r="U197" s="87"/>
      <c r="V197" s="87"/>
      <c r="W197" s="117">
        <f t="shared" si="24"/>
        <v>0</v>
      </c>
      <c r="AA197" s="80"/>
      <c r="AB197" s="46"/>
    </row>
    <row r="198" spans="1:28" ht="14.4">
      <c r="A198" s="15">
        <f t="shared" si="20"/>
        <v>185</v>
      </c>
      <c r="B198" s="15"/>
      <c r="C198" s="16"/>
      <c r="D198" s="80"/>
      <c r="E198" s="16"/>
      <c r="F198" s="17"/>
      <c r="G198" s="80"/>
      <c r="H198" s="80"/>
      <c r="I198" s="81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6"/>
      <c r="M198" s="82" t="e">
        <f t="shared" si="21"/>
        <v>#DIV/0!</v>
      </c>
      <c r="N198" s="83" t="e">
        <f t="shared" si="22"/>
        <v>#DIV/0!</v>
      </c>
      <c r="O198" s="84" t="str">
        <f t="shared" si="17"/>
        <v>BLANK</v>
      </c>
      <c r="P198" s="19"/>
      <c r="Q198" s="19"/>
      <c r="R198" s="85" t="str">
        <f t="shared" si="18"/>
        <v>BLANK</v>
      </c>
      <c r="S198" s="86" t="e">
        <f t="shared" si="23"/>
        <v>#VALUE!</v>
      </c>
      <c r="T198" s="87"/>
      <c r="U198" s="87"/>
      <c r="V198" s="87"/>
      <c r="W198" s="117">
        <f t="shared" si="24"/>
        <v>0</v>
      </c>
      <c r="AA198" s="80"/>
      <c r="AB198" s="46"/>
    </row>
    <row r="199" spans="1:28" ht="14.4">
      <c r="A199" s="15">
        <f t="shared" si="20"/>
        <v>186</v>
      </c>
      <c r="B199" s="15"/>
      <c r="C199" s="16"/>
      <c r="D199" s="80"/>
      <c r="E199" s="16"/>
      <c r="F199" s="17"/>
      <c r="G199" s="80"/>
      <c r="H199" s="80"/>
      <c r="I199" s="81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6"/>
      <c r="M199" s="82" t="e">
        <f t="shared" si="21"/>
        <v>#DIV/0!</v>
      </c>
      <c r="N199" s="83" t="e">
        <f t="shared" si="22"/>
        <v>#DIV/0!</v>
      </c>
      <c r="O199" s="84" t="str">
        <f t="shared" si="17"/>
        <v>BLANK</v>
      </c>
      <c r="P199" s="19"/>
      <c r="Q199" s="19"/>
      <c r="R199" s="85" t="str">
        <f t="shared" si="18"/>
        <v>BLANK</v>
      </c>
      <c r="S199" s="86" t="e">
        <f t="shared" si="23"/>
        <v>#VALUE!</v>
      </c>
      <c r="T199" s="87"/>
      <c r="U199" s="87"/>
      <c r="V199" s="87"/>
      <c r="W199" s="117">
        <f t="shared" si="24"/>
        <v>0</v>
      </c>
      <c r="AA199" s="80"/>
      <c r="AB199" s="46"/>
    </row>
    <row r="200" spans="1:28" ht="14.4">
      <c r="A200" s="15">
        <f t="shared" si="20"/>
        <v>187</v>
      </c>
      <c r="B200" s="15"/>
      <c r="C200" s="16"/>
      <c r="D200" s="80"/>
      <c r="E200" s="16"/>
      <c r="F200" s="17"/>
      <c r="G200" s="80"/>
      <c r="H200" s="80"/>
      <c r="I200" s="81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6"/>
      <c r="M200" s="82" t="e">
        <f t="shared" si="21"/>
        <v>#DIV/0!</v>
      </c>
      <c r="N200" s="83" t="e">
        <f t="shared" si="22"/>
        <v>#DIV/0!</v>
      </c>
      <c r="O200" s="84" t="str">
        <f t="shared" si="17"/>
        <v>BLANK</v>
      </c>
      <c r="P200" s="19"/>
      <c r="Q200" s="19"/>
      <c r="R200" s="85" t="str">
        <f t="shared" si="18"/>
        <v>BLANK</v>
      </c>
      <c r="S200" s="86" t="e">
        <f t="shared" si="23"/>
        <v>#VALUE!</v>
      </c>
      <c r="T200" s="87"/>
      <c r="U200" s="87"/>
      <c r="V200" s="87"/>
      <c r="W200" s="117">
        <f t="shared" si="24"/>
        <v>0</v>
      </c>
      <c r="AA200" s="80"/>
      <c r="AB200" s="46"/>
    </row>
    <row r="201" spans="1:28" ht="14.4">
      <c r="A201" s="15">
        <f t="shared" si="20"/>
        <v>188</v>
      </c>
      <c r="B201" s="15"/>
      <c r="C201" s="16"/>
      <c r="D201" s="80"/>
      <c r="E201" s="16"/>
      <c r="F201" s="17"/>
      <c r="G201" s="80"/>
      <c r="H201" s="80"/>
      <c r="I201" s="81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6"/>
      <c r="M201" s="82" t="e">
        <f t="shared" si="21"/>
        <v>#DIV/0!</v>
      </c>
      <c r="N201" s="83" t="e">
        <f t="shared" si="22"/>
        <v>#DIV/0!</v>
      </c>
      <c r="O201" s="84" t="str">
        <f t="shared" si="17"/>
        <v>BLANK</v>
      </c>
      <c r="P201" s="19"/>
      <c r="Q201" s="19"/>
      <c r="R201" s="85" t="str">
        <f t="shared" si="18"/>
        <v>BLANK</v>
      </c>
      <c r="S201" s="86" t="e">
        <f t="shared" si="23"/>
        <v>#VALUE!</v>
      </c>
      <c r="T201" s="87"/>
      <c r="U201" s="87"/>
      <c r="V201" s="87"/>
      <c r="W201" s="117">
        <f t="shared" si="24"/>
        <v>0</v>
      </c>
      <c r="AA201" s="80"/>
      <c r="AB201" s="46"/>
    </row>
    <row r="202" spans="1:28" ht="14.4">
      <c r="A202" s="15">
        <f t="shared" si="20"/>
        <v>189</v>
      </c>
      <c r="B202" s="15"/>
      <c r="C202" s="16"/>
      <c r="D202" s="80"/>
      <c r="E202" s="16"/>
      <c r="F202" s="17"/>
      <c r="G202" s="80"/>
      <c r="H202" s="80"/>
      <c r="I202" s="81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6"/>
      <c r="M202" s="82" t="e">
        <f t="shared" si="21"/>
        <v>#DIV/0!</v>
      </c>
      <c r="N202" s="83" t="e">
        <f t="shared" si="22"/>
        <v>#DIV/0!</v>
      </c>
      <c r="O202" s="84" t="str">
        <f t="shared" si="17"/>
        <v>BLANK</v>
      </c>
      <c r="P202" s="19"/>
      <c r="Q202" s="19"/>
      <c r="R202" s="85" t="str">
        <f t="shared" si="18"/>
        <v>BLANK</v>
      </c>
      <c r="S202" s="86" t="e">
        <f t="shared" si="23"/>
        <v>#VALUE!</v>
      </c>
      <c r="T202" s="87"/>
      <c r="U202" s="87"/>
      <c r="V202" s="87"/>
      <c r="W202" s="117">
        <f t="shared" si="24"/>
        <v>0</v>
      </c>
      <c r="AA202" s="80"/>
      <c r="AB202" s="46"/>
    </row>
    <row r="203" spans="1:28" ht="14.4">
      <c r="A203" s="15">
        <f t="shared" si="20"/>
        <v>190</v>
      </c>
      <c r="B203" s="15"/>
      <c r="C203" s="16"/>
      <c r="D203" s="80"/>
      <c r="E203" s="16"/>
      <c r="F203" s="17"/>
      <c r="G203" s="80"/>
      <c r="H203" s="80"/>
      <c r="I203" s="81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6"/>
      <c r="M203" s="82" t="e">
        <f t="shared" si="21"/>
        <v>#DIV/0!</v>
      </c>
      <c r="N203" s="83" t="e">
        <f t="shared" si="22"/>
        <v>#DIV/0!</v>
      </c>
      <c r="O203" s="84" t="str">
        <f t="shared" si="17"/>
        <v>BLANK</v>
      </c>
      <c r="P203" s="19"/>
      <c r="Q203" s="19"/>
      <c r="R203" s="85" t="str">
        <f t="shared" si="18"/>
        <v>BLANK</v>
      </c>
      <c r="S203" s="86" t="e">
        <f t="shared" si="23"/>
        <v>#VALUE!</v>
      </c>
      <c r="T203" s="87"/>
      <c r="U203" s="87"/>
      <c r="V203" s="87"/>
      <c r="W203" s="117">
        <f t="shared" si="24"/>
        <v>0</v>
      </c>
      <c r="AA203" s="80"/>
      <c r="AB203" s="46"/>
    </row>
    <row r="204" spans="1:28" ht="14.4">
      <c r="A204" s="15">
        <f t="shared" si="20"/>
        <v>191</v>
      </c>
      <c r="B204" s="15"/>
      <c r="C204" s="16"/>
      <c r="D204" s="80"/>
      <c r="E204" s="16"/>
      <c r="F204" s="17"/>
      <c r="G204" s="80"/>
      <c r="H204" s="80"/>
      <c r="I204" s="81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6"/>
      <c r="M204" s="82" t="e">
        <f t="shared" si="21"/>
        <v>#DIV/0!</v>
      </c>
      <c r="N204" s="83" t="e">
        <f t="shared" si="22"/>
        <v>#DIV/0!</v>
      </c>
      <c r="O204" s="84" t="str">
        <f t="shared" si="17"/>
        <v>BLANK</v>
      </c>
      <c r="P204" s="19"/>
      <c r="Q204" s="19"/>
      <c r="R204" s="85" t="str">
        <f t="shared" si="18"/>
        <v>BLANK</v>
      </c>
      <c r="S204" s="86" t="e">
        <f t="shared" si="23"/>
        <v>#VALUE!</v>
      </c>
      <c r="T204" s="87"/>
      <c r="U204" s="87"/>
      <c r="V204" s="87"/>
      <c r="W204" s="117">
        <f t="shared" si="24"/>
        <v>0</v>
      </c>
      <c r="AA204" s="80"/>
      <c r="AB204" s="46"/>
    </row>
    <row r="205" spans="1:28" ht="14.4">
      <c r="A205" s="15">
        <f t="shared" si="20"/>
        <v>192</v>
      </c>
      <c r="B205" s="15"/>
      <c r="C205" s="16"/>
      <c r="D205" s="80"/>
      <c r="E205" s="16"/>
      <c r="F205" s="17"/>
      <c r="G205" s="80"/>
      <c r="H205" s="80"/>
      <c r="I205" s="81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6"/>
      <c r="M205" s="82" t="e">
        <f t="shared" si="21"/>
        <v>#DIV/0!</v>
      </c>
      <c r="N205" s="83" t="e">
        <f t="shared" si="22"/>
        <v>#DIV/0!</v>
      </c>
      <c r="O205" s="84" t="str">
        <f t="shared" ref="O205:O213" si="25">IF(K205=0,"BLANK",(J205-K205))</f>
        <v>BLANK</v>
      </c>
      <c r="P205" s="19"/>
      <c r="Q205" s="19"/>
      <c r="R205" s="85" t="str">
        <f t="shared" ref="R205:R213" si="26">IF(K205=0,"BLANK",SUM(P205:Q205))</f>
        <v>BLANK</v>
      </c>
      <c r="S205" s="86" t="e">
        <f t="shared" si="23"/>
        <v>#VALUE!</v>
      </c>
      <c r="T205" s="87"/>
      <c r="U205" s="87"/>
      <c r="V205" s="87"/>
      <c r="W205" s="117">
        <f t="shared" si="24"/>
        <v>0</v>
      </c>
      <c r="AA205" s="80"/>
      <c r="AB205" s="46"/>
    </row>
    <row r="206" spans="1:28" ht="14.4">
      <c r="A206" s="15">
        <f t="shared" si="20"/>
        <v>193</v>
      </c>
      <c r="B206" s="15"/>
      <c r="C206" s="16"/>
      <c r="D206" s="80"/>
      <c r="E206" s="16"/>
      <c r="F206" s="17"/>
      <c r="G206" s="80"/>
      <c r="H206" s="80"/>
      <c r="I206" s="81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6"/>
      <c r="M206" s="82" t="e">
        <f t="shared" si="21"/>
        <v>#DIV/0!</v>
      </c>
      <c r="N206" s="83" t="e">
        <f t="shared" si="22"/>
        <v>#DIV/0!</v>
      </c>
      <c r="O206" s="84" t="str">
        <f t="shared" si="25"/>
        <v>BLANK</v>
      </c>
      <c r="P206" s="19"/>
      <c r="Q206" s="19"/>
      <c r="R206" s="85" t="str">
        <f t="shared" si="26"/>
        <v>BLANK</v>
      </c>
      <c r="S206" s="86" t="e">
        <f t="shared" si="23"/>
        <v>#VALUE!</v>
      </c>
      <c r="T206" s="87"/>
      <c r="U206" s="87"/>
      <c r="V206" s="87"/>
      <c r="W206" s="117">
        <f t="shared" si="24"/>
        <v>0</v>
      </c>
      <c r="AA206" s="80"/>
      <c r="AB206" s="46"/>
    </row>
    <row r="207" spans="1:28" ht="14.4">
      <c r="A207" s="15">
        <f t="shared" ref="A207:A213" si="27">A206+1</f>
        <v>194</v>
      </c>
      <c r="B207" s="15"/>
      <c r="C207" s="16"/>
      <c r="D207" s="80"/>
      <c r="E207" s="16"/>
      <c r="F207" s="17"/>
      <c r="G207" s="80"/>
      <c r="H207" s="80"/>
      <c r="I207" s="81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6"/>
      <c r="M207" s="82" t="e">
        <f t="shared" ref="M207:M213" si="28">J207/L207</f>
        <v>#DIV/0!</v>
      </c>
      <c r="N207" s="83" t="e">
        <f t="shared" ref="N207:N213" si="29">K207/M207</f>
        <v>#DIV/0!</v>
      </c>
      <c r="O207" s="84" t="str">
        <f t="shared" si="25"/>
        <v>BLANK</v>
      </c>
      <c r="P207" s="19"/>
      <c r="Q207" s="19"/>
      <c r="R207" s="85" t="str">
        <f t="shared" si="26"/>
        <v>BLANK</v>
      </c>
      <c r="S207" s="86" t="e">
        <f t="shared" ref="S207:S213" si="30">(R207/(K207-P207))*(360/F207)</f>
        <v>#VALUE!</v>
      </c>
      <c r="T207" s="87"/>
      <c r="U207" s="87"/>
      <c r="V207" s="87"/>
      <c r="W207" s="117">
        <f t="shared" ref="W207:W213" si="31">IF(AND(F207&gt;0,F207&lt;=30),30,IF(AND(F207&gt;=31,F207&lt;=45),45,IF(AND(F207&gt;=46,F207&lt;=60),60,IF(AND(F207&gt;=61,F207&lt;=90),90,IF(F207&gt;=91,91,0)))))</f>
        <v>0</v>
      </c>
      <c r="AA207" s="80"/>
      <c r="AB207" s="46"/>
    </row>
    <row r="208" spans="1:28" ht="14.4">
      <c r="A208" s="15">
        <f t="shared" si="27"/>
        <v>195</v>
      </c>
      <c r="B208" s="15"/>
      <c r="C208" s="16"/>
      <c r="D208" s="80"/>
      <c r="E208" s="16"/>
      <c r="F208" s="17"/>
      <c r="G208" s="80"/>
      <c r="H208" s="80"/>
      <c r="I208" s="81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6"/>
      <c r="M208" s="82" t="e">
        <f t="shared" si="28"/>
        <v>#DIV/0!</v>
      </c>
      <c r="N208" s="83" t="e">
        <f t="shared" si="29"/>
        <v>#DIV/0!</v>
      </c>
      <c r="O208" s="84" t="str">
        <f t="shared" si="25"/>
        <v>BLANK</v>
      </c>
      <c r="P208" s="19"/>
      <c r="Q208" s="19"/>
      <c r="R208" s="85" t="str">
        <f t="shared" si="26"/>
        <v>BLANK</v>
      </c>
      <c r="S208" s="86" t="e">
        <f t="shared" si="30"/>
        <v>#VALUE!</v>
      </c>
      <c r="T208" s="87"/>
      <c r="U208" s="87"/>
      <c r="V208" s="87"/>
      <c r="W208" s="117">
        <f t="shared" si="31"/>
        <v>0</v>
      </c>
      <c r="X208" s="59"/>
      <c r="AA208" s="80"/>
      <c r="AB208" s="46"/>
    </row>
    <row r="209" spans="1:28" ht="14.4">
      <c r="A209" s="15">
        <f t="shared" si="27"/>
        <v>196</v>
      </c>
      <c r="B209" s="15"/>
      <c r="C209" s="16"/>
      <c r="D209" s="80"/>
      <c r="E209" s="16"/>
      <c r="F209" s="17"/>
      <c r="G209" s="80"/>
      <c r="H209" s="80"/>
      <c r="I209" s="81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6"/>
      <c r="M209" s="82" t="e">
        <f t="shared" si="28"/>
        <v>#DIV/0!</v>
      </c>
      <c r="N209" s="83" t="e">
        <f t="shared" si="29"/>
        <v>#DIV/0!</v>
      </c>
      <c r="O209" s="84" t="str">
        <f t="shared" si="25"/>
        <v>BLANK</v>
      </c>
      <c r="P209" s="19"/>
      <c r="Q209" s="19"/>
      <c r="R209" s="85" t="str">
        <f t="shared" si="26"/>
        <v>BLANK</v>
      </c>
      <c r="S209" s="86" t="e">
        <f t="shared" si="30"/>
        <v>#VALUE!</v>
      </c>
      <c r="T209" s="87"/>
      <c r="U209" s="87"/>
      <c r="V209" s="87"/>
      <c r="W209" s="117">
        <f t="shared" si="31"/>
        <v>0</v>
      </c>
      <c r="AA209" s="80"/>
      <c r="AB209" s="46"/>
    </row>
    <row r="210" spans="1:28" ht="14.4">
      <c r="A210" s="15">
        <f t="shared" si="27"/>
        <v>197</v>
      </c>
      <c r="B210" s="15"/>
      <c r="C210" s="16"/>
      <c r="D210" s="80"/>
      <c r="E210" s="16"/>
      <c r="F210" s="17"/>
      <c r="G210" s="80"/>
      <c r="H210" s="80"/>
      <c r="I210" s="81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7"/>
      <c r="M210" s="82" t="e">
        <f t="shared" si="28"/>
        <v>#DIV/0!</v>
      </c>
      <c r="N210" s="83" t="e">
        <f t="shared" si="29"/>
        <v>#DIV/0!</v>
      </c>
      <c r="O210" s="84" t="str">
        <f t="shared" si="25"/>
        <v>BLANK</v>
      </c>
      <c r="P210" s="19"/>
      <c r="Q210" s="19"/>
      <c r="R210" s="85" t="str">
        <f t="shared" si="26"/>
        <v>BLANK</v>
      </c>
      <c r="S210" s="86" t="e">
        <f t="shared" si="30"/>
        <v>#VALUE!</v>
      </c>
      <c r="T210" s="87"/>
      <c r="U210" s="87"/>
      <c r="V210" s="87"/>
      <c r="W210" s="117">
        <f t="shared" si="31"/>
        <v>0</v>
      </c>
      <c r="AA210" s="80"/>
      <c r="AB210" s="46"/>
    </row>
    <row r="211" spans="1:28" ht="14.4">
      <c r="A211" s="15">
        <f t="shared" si="27"/>
        <v>198</v>
      </c>
      <c r="B211" s="15"/>
      <c r="C211" s="16"/>
      <c r="D211" s="80"/>
      <c r="E211" s="16"/>
      <c r="F211" s="17"/>
      <c r="G211" s="80"/>
      <c r="H211" s="80"/>
      <c r="I211" s="81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7"/>
      <c r="M211" s="82" t="e">
        <f t="shared" si="28"/>
        <v>#DIV/0!</v>
      </c>
      <c r="N211" s="83" t="e">
        <f t="shared" si="29"/>
        <v>#DIV/0!</v>
      </c>
      <c r="O211" s="84" t="str">
        <f t="shared" si="25"/>
        <v>BLANK</v>
      </c>
      <c r="P211" s="19"/>
      <c r="Q211" s="19"/>
      <c r="R211" s="85" t="str">
        <f t="shared" si="26"/>
        <v>BLANK</v>
      </c>
      <c r="S211" s="86" t="e">
        <f t="shared" si="30"/>
        <v>#VALUE!</v>
      </c>
      <c r="T211" s="87"/>
      <c r="U211" s="87"/>
      <c r="V211" s="87"/>
      <c r="W211" s="117">
        <f t="shared" si="31"/>
        <v>0</v>
      </c>
      <c r="AA211" s="80"/>
      <c r="AB211" s="46"/>
    </row>
    <row r="212" spans="1:28" ht="14.4">
      <c r="A212" s="15">
        <f t="shared" si="27"/>
        <v>199</v>
      </c>
      <c r="B212" s="15"/>
      <c r="C212" s="16"/>
      <c r="D212" s="80"/>
      <c r="E212" s="16"/>
      <c r="F212" s="17"/>
      <c r="G212" s="80"/>
      <c r="H212" s="80"/>
      <c r="I212" s="81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7"/>
      <c r="M212" s="82" t="e">
        <f t="shared" si="28"/>
        <v>#DIV/0!</v>
      </c>
      <c r="N212" s="83" t="e">
        <f t="shared" si="29"/>
        <v>#DIV/0!</v>
      </c>
      <c r="O212" s="84" t="str">
        <f t="shared" si="25"/>
        <v>BLANK</v>
      </c>
      <c r="P212" s="19"/>
      <c r="Q212" s="19"/>
      <c r="R212" s="85" t="str">
        <f t="shared" si="26"/>
        <v>BLANK</v>
      </c>
      <c r="S212" s="86" t="e">
        <f t="shared" si="30"/>
        <v>#VALUE!</v>
      </c>
      <c r="T212" s="87"/>
      <c r="U212" s="87"/>
      <c r="V212" s="87"/>
      <c r="W212" s="117">
        <f t="shared" si="31"/>
        <v>0</v>
      </c>
      <c r="AA212" s="80"/>
      <c r="AB212" s="46"/>
    </row>
    <row r="213" spans="1:28" ht="14.7" thickBot="1">
      <c r="A213" s="15">
        <f t="shared" si="27"/>
        <v>200</v>
      </c>
      <c r="B213" s="15"/>
      <c r="C213" s="16"/>
      <c r="D213" s="88"/>
      <c r="E213" s="16"/>
      <c r="F213" s="17"/>
      <c r="G213" s="80"/>
      <c r="H213" s="80"/>
      <c r="I213" s="81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7"/>
      <c r="M213" s="82" t="e">
        <f t="shared" si="28"/>
        <v>#DIV/0!</v>
      </c>
      <c r="N213" s="83" t="e">
        <f t="shared" si="29"/>
        <v>#DIV/0!</v>
      </c>
      <c r="O213" s="84" t="str">
        <f t="shared" si="25"/>
        <v>BLANK</v>
      </c>
      <c r="P213" s="19"/>
      <c r="Q213" s="19"/>
      <c r="R213" s="85" t="str">
        <f t="shared" si="26"/>
        <v>BLANK</v>
      </c>
      <c r="S213" s="86" t="e">
        <f t="shared" si="30"/>
        <v>#VALUE!</v>
      </c>
      <c r="T213" s="87"/>
      <c r="U213" s="87"/>
      <c r="V213" s="87"/>
      <c r="W213" s="117">
        <f t="shared" si="31"/>
        <v>0</v>
      </c>
      <c r="AA213" s="88"/>
      <c r="AB213" s="46"/>
    </row>
    <row r="214" spans="1:28" ht="15.9" thickBot="1">
      <c r="A214" s="89" t="s">
        <v>120</v>
      </c>
      <c r="B214" s="90"/>
      <c r="C214" s="91"/>
      <c r="D214" s="92">
        <f>COUNTA(D14:D213)</f>
        <v>177</v>
      </c>
      <c r="E214" s="93" t="s">
        <v>121</v>
      </c>
      <c r="F214" s="94">
        <f>AVERAGE(F14:F213)</f>
        <v>29.779661016949152</v>
      </c>
      <c r="G214" s="95"/>
      <c r="H214" s="95"/>
      <c r="I214" s="96">
        <f>COUNTIF(I14:I213,"No")</f>
        <v>56</v>
      </c>
      <c r="J214" s="97">
        <f>AVERAGEIF(J14:J213,"&lt;&gt;BLANK")</f>
        <v>42092.69</v>
      </c>
      <c r="K214" s="98">
        <f>AVERAGEIF(K14:K213,"&lt;&gt;BLANK")</f>
        <v>41448.615706214689</v>
      </c>
      <c r="L214" s="99">
        <f>AVERAGEIF(L14:L213,"&lt;&gt;BLANK")</f>
        <v>43.428700564971734</v>
      </c>
      <c r="M214" s="98">
        <f>J214/L214</f>
        <v>969.23669030868223</v>
      </c>
      <c r="N214" s="100">
        <f>K214/M214</f>
        <v>42.764183527776012</v>
      </c>
      <c r="O214" s="98">
        <f>AVERAGEIF(O14:O213,"&lt;&gt;BLANK")</f>
        <v>644.07429378531083</v>
      </c>
      <c r="P214" s="98">
        <f>AVERAGEIF(P14:P213,"&lt;&gt;BLANK")</f>
        <v>1224.861073446328</v>
      </c>
      <c r="Q214" s="98">
        <f>AVERAGEIF(Q14:Q213,"&lt;&gt;BLANK")</f>
        <v>1457.0569491525423</v>
      </c>
      <c r="R214" s="101">
        <f>AVERAGEIF(R14:R213,"&lt;&gt;BLANK")</f>
        <v>2681.9180225988712</v>
      </c>
      <c r="S214" s="101" t="e">
        <f>AVERAGEIF(S14:S213,"&lt;&gt;BLANK")</f>
        <v>#DIV/0!</v>
      </c>
      <c r="T214" s="102"/>
      <c r="U214" s="102"/>
      <c r="V214" s="102"/>
      <c r="W214" s="103">
        <f>AVERAGEIF(W164:W205,"&lt;&gt;0")</f>
        <v>49.2</v>
      </c>
      <c r="X214" s="103" t="e">
        <f>AVERAGEIF(X164:X205,"&lt;&gt;0")</f>
        <v>#DIV/0!</v>
      </c>
      <c r="AA214" s="104">
        <f>COUNTIF(AA14:AA213,"Yes")</f>
        <v>63</v>
      </c>
      <c r="AB214" s="105">
        <f>AVERAGEIF(AB14:AB213,"&lt;&gt;BLANK")</f>
        <v>172.57937853107347</v>
      </c>
    </row>
    <row r="215" spans="1:28" s="102" customFormat="1">
      <c r="A215" s="106"/>
      <c r="B215" s="106"/>
      <c r="C215" s="107"/>
      <c r="D215" s="107"/>
      <c r="E215" s="107"/>
      <c r="F215" s="107"/>
      <c r="G215" s="106"/>
      <c r="H215" s="108"/>
      <c r="I215" s="108"/>
      <c r="P215" s="109"/>
      <c r="Q215" s="109"/>
    </row>
    <row r="216" spans="1:28" s="102" customFormat="1">
      <c r="A216" s="110"/>
      <c r="B216" s="110"/>
      <c r="C216" s="111"/>
      <c r="D216" s="111"/>
      <c r="E216" s="111"/>
      <c r="F216" s="111"/>
      <c r="G216" s="110"/>
      <c r="H216" s="108"/>
      <c r="I216" s="108"/>
      <c r="P216" s="112"/>
      <c r="Q216" s="112"/>
    </row>
    <row r="217" spans="1:28" s="102" customFormat="1">
      <c r="A217" s="110"/>
      <c r="B217" s="110"/>
      <c r="C217" s="111"/>
      <c r="D217" s="111"/>
      <c r="E217" s="111"/>
      <c r="F217" s="111"/>
      <c r="G217" s="110"/>
      <c r="H217" s="108"/>
      <c r="I217" s="108"/>
      <c r="P217" s="112"/>
      <c r="Q217" s="112"/>
    </row>
    <row r="218" spans="1:28" s="102" customFormat="1">
      <c r="A218" s="110"/>
      <c r="B218" s="110"/>
      <c r="C218" s="111"/>
      <c r="D218" s="111"/>
      <c r="E218" s="111"/>
      <c r="F218" s="111"/>
      <c r="G218" s="110"/>
      <c r="H218" s="108"/>
      <c r="I218" s="108"/>
      <c r="P218" s="112"/>
      <c r="Q218" s="112"/>
    </row>
    <row r="219" spans="1:28" s="102" customFormat="1">
      <c r="A219" s="110"/>
      <c r="B219" s="110"/>
      <c r="C219" s="111"/>
      <c r="D219" s="111"/>
      <c r="E219" s="111"/>
      <c r="F219" s="111"/>
      <c r="G219" s="110"/>
      <c r="H219" s="108"/>
      <c r="I219" s="108"/>
      <c r="P219" s="112"/>
      <c r="Q219" s="112"/>
    </row>
    <row r="220" spans="1:28" s="102" customFormat="1">
      <c r="A220" s="110"/>
      <c r="B220" s="110"/>
      <c r="C220" s="111"/>
      <c r="D220" s="111"/>
      <c r="E220" s="111"/>
      <c r="F220" s="111"/>
      <c r="G220" s="110"/>
      <c r="H220" s="108"/>
      <c r="I220" s="108"/>
      <c r="P220" s="112"/>
      <c r="Q220" s="112"/>
    </row>
    <row r="221" spans="1:28" s="102" customFormat="1">
      <c r="A221" s="110"/>
      <c r="B221" s="110"/>
      <c r="C221" s="111"/>
      <c r="D221" s="111"/>
      <c r="E221" s="111"/>
      <c r="F221" s="111"/>
      <c r="G221" s="110"/>
      <c r="H221" s="108"/>
      <c r="I221" s="108"/>
      <c r="P221" s="112"/>
      <c r="Q221" s="112"/>
    </row>
    <row r="222" spans="1:28" s="102" customFormat="1">
      <c r="A222" s="110"/>
      <c r="B222" s="110"/>
      <c r="C222" s="111"/>
      <c r="D222" s="111"/>
      <c r="E222" s="111"/>
      <c r="F222" s="111"/>
      <c r="G222" s="110"/>
      <c r="H222" s="108"/>
      <c r="I222" s="108"/>
      <c r="P222" s="112"/>
      <c r="Q222" s="112"/>
    </row>
    <row r="223" spans="1:28" s="102" customFormat="1">
      <c r="A223" s="110"/>
      <c r="B223" s="110"/>
      <c r="C223" s="111"/>
      <c r="D223" s="111"/>
      <c r="E223" s="111"/>
      <c r="F223" s="111"/>
      <c r="G223" s="110"/>
      <c r="H223" s="108"/>
      <c r="I223" s="108"/>
      <c r="P223" s="112"/>
      <c r="Q223" s="112"/>
    </row>
    <row r="224" spans="1:28" s="102" customFormat="1">
      <c r="A224" s="110"/>
      <c r="B224" s="110"/>
      <c r="C224" s="111"/>
      <c r="D224" s="111"/>
      <c r="E224" s="111"/>
      <c r="F224" s="111"/>
      <c r="G224" s="110"/>
      <c r="H224" s="108"/>
      <c r="I224" s="108"/>
      <c r="P224" s="112"/>
      <c r="Q224" s="112"/>
    </row>
    <row r="225" spans="1:17" s="102" customFormat="1">
      <c r="A225" s="110"/>
      <c r="B225" s="110"/>
      <c r="C225" s="111"/>
      <c r="D225" s="111"/>
      <c r="E225" s="111"/>
      <c r="F225" s="111"/>
      <c r="G225" s="110"/>
      <c r="H225" s="108"/>
      <c r="I225" s="108"/>
      <c r="P225" s="112"/>
      <c r="Q225" s="112"/>
    </row>
    <row r="226" spans="1:17" s="102" customFormat="1">
      <c r="A226" s="110"/>
      <c r="B226" s="110"/>
      <c r="C226" s="111"/>
      <c r="D226" s="111"/>
      <c r="E226" s="111"/>
      <c r="F226" s="111"/>
      <c r="G226" s="110"/>
      <c r="H226" s="108"/>
      <c r="I226" s="108"/>
      <c r="P226" s="112"/>
      <c r="Q226" s="112"/>
    </row>
    <row r="227" spans="1:17" s="102" customFormat="1">
      <c r="A227" s="110"/>
      <c r="B227" s="110"/>
      <c r="C227" s="111"/>
      <c r="D227" s="111"/>
      <c r="E227" s="111"/>
      <c r="F227" s="111"/>
      <c r="G227" s="110"/>
      <c r="H227" s="108"/>
      <c r="I227" s="108"/>
      <c r="P227" s="112"/>
      <c r="Q227" s="112"/>
    </row>
    <row r="228" spans="1:17" s="102" customFormat="1">
      <c r="A228" s="110"/>
      <c r="B228" s="110"/>
      <c r="C228" s="111"/>
      <c r="D228" s="111"/>
      <c r="E228" s="111"/>
      <c r="F228" s="111"/>
      <c r="G228" s="110"/>
      <c r="H228" s="108"/>
      <c r="I228" s="108"/>
      <c r="P228" s="112"/>
      <c r="Q228" s="112"/>
    </row>
    <row r="229" spans="1:17" s="102" customFormat="1">
      <c r="A229" s="110"/>
      <c r="B229" s="110"/>
      <c r="C229" s="111"/>
      <c r="D229" s="111"/>
      <c r="E229" s="111"/>
      <c r="F229" s="111"/>
      <c r="G229" s="110"/>
      <c r="H229" s="108"/>
      <c r="I229" s="108"/>
      <c r="P229" s="112"/>
      <c r="Q229" s="112"/>
    </row>
    <row r="230" spans="1:17" s="102" customFormat="1">
      <c r="A230" s="110"/>
      <c r="B230" s="110"/>
      <c r="C230" s="111"/>
      <c r="D230" s="111"/>
      <c r="E230" s="111"/>
      <c r="F230" s="111"/>
      <c r="G230" s="110"/>
      <c r="H230" s="108"/>
      <c r="I230" s="108"/>
      <c r="P230" s="112"/>
      <c r="Q230" s="112"/>
    </row>
    <row r="231" spans="1:17" s="102" customFormat="1">
      <c r="A231" s="110"/>
      <c r="B231" s="110"/>
      <c r="C231" s="111"/>
      <c r="D231" s="111"/>
      <c r="E231" s="111"/>
      <c r="F231" s="111"/>
      <c r="G231" s="110"/>
      <c r="H231" s="108"/>
      <c r="I231" s="108"/>
      <c r="P231" s="112"/>
      <c r="Q231" s="112"/>
    </row>
    <row r="232" spans="1:17" s="102" customFormat="1">
      <c r="A232" s="110"/>
      <c r="B232" s="110"/>
      <c r="C232" s="111"/>
      <c r="D232" s="111"/>
      <c r="E232" s="111"/>
      <c r="F232" s="111"/>
      <c r="G232" s="110"/>
      <c r="H232" s="108"/>
      <c r="I232" s="108"/>
      <c r="P232" s="112"/>
      <c r="Q232" s="112"/>
    </row>
    <row r="233" spans="1:17" s="102" customFormat="1">
      <c r="A233" s="110"/>
      <c r="B233" s="110"/>
      <c r="C233" s="111"/>
      <c r="D233" s="111"/>
      <c r="E233" s="111"/>
      <c r="F233" s="111"/>
      <c r="G233" s="110"/>
      <c r="H233" s="108"/>
      <c r="I233" s="108"/>
      <c r="P233" s="112"/>
      <c r="Q233" s="112"/>
    </row>
    <row r="234" spans="1:17" s="102" customFormat="1">
      <c r="A234" s="110"/>
      <c r="B234" s="110"/>
      <c r="C234" s="111"/>
      <c r="D234" s="111"/>
      <c r="E234" s="111"/>
      <c r="F234" s="111"/>
      <c r="G234" s="110"/>
      <c r="H234" s="108"/>
      <c r="I234" s="108"/>
      <c r="P234" s="112"/>
      <c r="Q234" s="112"/>
    </row>
    <row r="235" spans="1:17" s="102" customFormat="1">
      <c r="A235" s="110"/>
      <c r="B235" s="110"/>
      <c r="C235" s="111"/>
      <c r="D235" s="111"/>
      <c r="E235" s="111"/>
      <c r="F235" s="111"/>
      <c r="G235" s="110"/>
      <c r="H235" s="108"/>
      <c r="I235" s="108"/>
      <c r="P235" s="112"/>
      <c r="Q235" s="112"/>
    </row>
    <row r="236" spans="1:17" s="102" customFormat="1">
      <c r="A236" s="110"/>
      <c r="B236" s="110"/>
      <c r="C236" s="111"/>
      <c r="D236" s="111"/>
      <c r="E236" s="111"/>
      <c r="F236" s="111"/>
      <c r="G236" s="110"/>
      <c r="H236" s="108"/>
      <c r="I236" s="108"/>
      <c r="P236" s="112"/>
      <c r="Q236" s="112"/>
    </row>
    <row r="237" spans="1:17" s="102" customFormat="1">
      <c r="A237" s="110"/>
      <c r="B237" s="110"/>
      <c r="C237" s="111"/>
      <c r="D237" s="111"/>
      <c r="E237" s="111"/>
      <c r="F237" s="111"/>
      <c r="G237" s="110"/>
      <c r="H237" s="108"/>
      <c r="I237" s="108"/>
      <c r="P237" s="112"/>
      <c r="Q237" s="112"/>
    </row>
    <row r="238" spans="1:17" s="102" customFormat="1">
      <c r="A238" s="110"/>
      <c r="B238" s="110"/>
      <c r="C238" s="111"/>
      <c r="D238" s="111"/>
      <c r="E238" s="111"/>
      <c r="F238" s="111"/>
      <c r="G238" s="110"/>
      <c r="H238" s="108"/>
      <c r="I238" s="108"/>
      <c r="P238" s="112"/>
      <c r="Q238" s="112"/>
    </row>
    <row r="239" spans="1:17" s="102" customFormat="1">
      <c r="A239" s="110"/>
      <c r="B239" s="110"/>
      <c r="C239" s="111"/>
      <c r="D239" s="111"/>
      <c r="E239" s="111"/>
      <c r="F239" s="111"/>
      <c r="G239" s="110"/>
      <c r="H239" s="108"/>
      <c r="I239" s="108"/>
      <c r="P239" s="112"/>
      <c r="Q239" s="112"/>
    </row>
    <row r="240" spans="1:17" s="102" customFormat="1">
      <c r="A240" s="110"/>
      <c r="B240" s="110"/>
      <c r="C240" s="111"/>
      <c r="D240" s="111"/>
      <c r="E240" s="111"/>
      <c r="F240" s="111"/>
      <c r="G240" s="110"/>
      <c r="H240" s="108"/>
      <c r="I240" s="108"/>
      <c r="P240" s="112"/>
      <c r="Q240" s="112"/>
    </row>
    <row r="241" spans="1:17" s="102" customFormat="1">
      <c r="A241" s="110"/>
      <c r="B241" s="110"/>
      <c r="C241" s="111"/>
      <c r="D241" s="111"/>
      <c r="E241" s="111"/>
      <c r="F241" s="111"/>
      <c r="G241" s="110"/>
      <c r="H241" s="108"/>
      <c r="I241" s="108"/>
      <c r="P241" s="112"/>
      <c r="Q241" s="112"/>
    </row>
    <row r="242" spans="1:17" s="102" customFormat="1">
      <c r="A242" s="110"/>
      <c r="B242" s="110"/>
      <c r="C242" s="111"/>
      <c r="D242" s="111"/>
      <c r="E242" s="111"/>
      <c r="F242" s="111"/>
      <c r="G242" s="110"/>
      <c r="H242" s="108"/>
      <c r="I242" s="108"/>
      <c r="P242" s="112"/>
      <c r="Q242" s="112"/>
    </row>
    <row r="243" spans="1:17" s="102" customFormat="1">
      <c r="A243" s="110"/>
      <c r="B243" s="110"/>
      <c r="C243" s="111"/>
      <c r="D243" s="111"/>
      <c r="E243" s="111"/>
      <c r="F243" s="111"/>
      <c r="G243" s="110"/>
      <c r="H243" s="108"/>
      <c r="I243" s="108"/>
      <c r="P243" s="112"/>
      <c r="Q243" s="112"/>
    </row>
    <row r="244" spans="1:17" s="102" customFormat="1">
      <c r="A244" s="110"/>
      <c r="B244" s="110"/>
      <c r="C244" s="111"/>
      <c r="D244" s="111"/>
      <c r="E244" s="111"/>
      <c r="F244" s="111"/>
      <c r="G244" s="110"/>
      <c r="H244" s="108"/>
      <c r="I244" s="108"/>
      <c r="P244" s="112"/>
      <c r="Q244" s="112"/>
    </row>
    <row r="245" spans="1:17" s="102" customFormat="1">
      <c r="A245" s="110"/>
      <c r="B245" s="110"/>
      <c r="C245" s="111"/>
      <c r="D245" s="111"/>
      <c r="E245" s="111"/>
      <c r="F245" s="111"/>
      <c r="G245" s="110"/>
      <c r="H245" s="108"/>
      <c r="I245" s="108"/>
      <c r="P245" s="112"/>
      <c r="Q245" s="112"/>
    </row>
    <row r="246" spans="1:17" s="102" customFormat="1">
      <c r="A246" s="110"/>
      <c r="B246" s="110"/>
      <c r="C246" s="111"/>
      <c r="D246" s="111"/>
      <c r="E246" s="111"/>
      <c r="F246" s="111"/>
      <c r="G246" s="110"/>
      <c r="H246" s="108"/>
      <c r="I246" s="108"/>
      <c r="P246" s="112"/>
      <c r="Q246" s="112"/>
    </row>
    <row r="247" spans="1:17" s="102" customFormat="1">
      <c r="A247" s="110"/>
      <c r="B247" s="110"/>
      <c r="C247" s="111"/>
      <c r="D247" s="111"/>
      <c r="E247" s="111"/>
      <c r="F247" s="111"/>
      <c r="G247" s="110"/>
      <c r="H247" s="108"/>
      <c r="I247" s="108"/>
      <c r="P247" s="112"/>
      <c r="Q247" s="112"/>
    </row>
    <row r="248" spans="1:17" s="102" customFormat="1">
      <c r="A248" s="110"/>
      <c r="B248" s="110"/>
      <c r="C248" s="111"/>
      <c r="D248" s="111"/>
      <c r="E248" s="111"/>
      <c r="F248" s="111"/>
      <c r="G248" s="110"/>
      <c r="H248" s="108"/>
      <c r="I248" s="108"/>
      <c r="P248" s="112"/>
      <c r="Q248" s="112"/>
    </row>
    <row r="249" spans="1:17" s="102" customFormat="1">
      <c r="A249" s="110"/>
      <c r="B249" s="110"/>
      <c r="C249" s="111"/>
      <c r="D249" s="111"/>
      <c r="E249" s="111"/>
      <c r="F249" s="111"/>
      <c r="G249" s="110"/>
      <c r="H249" s="108"/>
      <c r="I249" s="108"/>
      <c r="P249" s="112"/>
      <c r="Q249" s="112"/>
    </row>
    <row r="250" spans="1:17" s="102" customFormat="1">
      <c r="A250" s="110"/>
      <c r="B250" s="110"/>
      <c r="C250" s="111"/>
      <c r="D250" s="111"/>
      <c r="E250" s="111"/>
      <c r="F250" s="111"/>
      <c r="G250" s="110"/>
      <c r="H250" s="108"/>
      <c r="I250" s="108"/>
      <c r="P250" s="112"/>
      <c r="Q250" s="112"/>
    </row>
    <row r="251" spans="1:17" s="102" customFormat="1">
      <c r="A251" s="110"/>
      <c r="B251" s="110"/>
      <c r="C251" s="111"/>
      <c r="D251" s="111"/>
      <c r="E251" s="111"/>
      <c r="F251" s="111"/>
      <c r="G251" s="110"/>
      <c r="H251" s="108"/>
      <c r="I251" s="108"/>
      <c r="P251" s="112"/>
      <c r="Q251" s="112"/>
    </row>
    <row r="252" spans="1:17" s="102" customFormat="1">
      <c r="A252" s="110"/>
      <c r="B252" s="110"/>
      <c r="C252" s="111"/>
      <c r="D252" s="111"/>
      <c r="E252" s="111"/>
      <c r="F252" s="111"/>
      <c r="G252" s="110"/>
      <c r="H252" s="108"/>
      <c r="I252" s="108"/>
      <c r="P252" s="112"/>
      <c r="Q252" s="112"/>
    </row>
    <row r="253" spans="1:17" s="102" customFormat="1">
      <c r="A253" s="110"/>
      <c r="B253" s="110"/>
      <c r="C253" s="111"/>
      <c r="D253" s="111"/>
      <c r="E253" s="111"/>
      <c r="F253" s="111"/>
      <c r="G253" s="110"/>
      <c r="H253" s="108"/>
      <c r="I253" s="108"/>
      <c r="P253" s="112"/>
      <c r="Q253" s="112"/>
    </row>
    <row r="254" spans="1:17" s="102" customFormat="1">
      <c r="A254" s="110"/>
      <c r="B254" s="110"/>
      <c r="C254" s="111"/>
      <c r="D254" s="111"/>
      <c r="E254" s="111"/>
      <c r="F254" s="111"/>
      <c r="G254" s="110"/>
      <c r="H254" s="108"/>
      <c r="I254" s="108"/>
      <c r="P254" s="112"/>
      <c r="Q254" s="112"/>
    </row>
    <row r="255" spans="1:17" s="102" customFormat="1">
      <c r="A255" s="110"/>
      <c r="B255" s="110"/>
      <c r="C255" s="111"/>
      <c r="D255" s="111"/>
      <c r="E255" s="111"/>
      <c r="F255" s="111"/>
      <c r="G255" s="110"/>
      <c r="H255" s="108"/>
      <c r="I255" s="108"/>
      <c r="P255" s="112"/>
      <c r="Q255" s="112"/>
    </row>
    <row r="256" spans="1:17" s="102" customFormat="1">
      <c r="A256" s="110"/>
      <c r="B256" s="110"/>
      <c r="C256" s="111"/>
      <c r="D256" s="111"/>
      <c r="E256" s="111"/>
      <c r="F256" s="111"/>
      <c r="G256" s="110"/>
      <c r="H256" s="108"/>
      <c r="I256" s="108"/>
      <c r="P256" s="112"/>
      <c r="Q256" s="112"/>
    </row>
    <row r="257" spans="1:17" s="102" customFormat="1">
      <c r="A257" s="110"/>
      <c r="B257" s="110"/>
      <c r="C257" s="111"/>
      <c r="D257" s="111"/>
      <c r="E257" s="111"/>
      <c r="F257" s="111"/>
      <c r="G257" s="110"/>
      <c r="H257" s="108"/>
      <c r="I257" s="108"/>
      <c r="P257" s="112"/>
      <c r="Q257" s="112"/>
    </row>
    <row r="258" spans="1:17" s="102" customFormat="1">
      <c r="A258" s="110"/>
      <c r="B258" s="110"/>
      <c r="C258" s="111"/>
      <c r="D258" s="111"/>
      <c r="E258" s="111"/>
      <c r="F258" s="111"/>
      <c r="G258" s="110"/>
      <c r="H258" s="108"/>
      <c r="I258" s="108"/>
      <c r="P258" s="112"/>
      <c r="Q258" s="112"/>
    </row>
    <row r="259" spans="1:17" s="102" customFormat="1">
      <c r="A259" s="110"/>
      <c r="B259" s="110"/>
      <c r="C259" s="111"/>
      <c r="D259" s="111"/>
      <c r="E259" s="111"/>
      <c r="F259" s="111"/>
      <c r="G259" s="110"/>
      <c r="H259" s="108"/>
      <c r="I259" s="108"/>
      <c r="P259" s="112"/>
      <c r="Q259" s="112"/>
    </row>
    <row r="260" spans="1:17" s="102" customFormat="1">
      <c r="A260" s="110"/>
      <c r="B260" s="110"/>
      <c r="C260" s="111"/>
      <c r="D260" s="111"/>
      <c r="E260" s="111"/>
      <c r="F260" s="111"/>
      <c r="G260" s="110"/>
      <c r="H260" s="108"/>
      <c r="I260" s="108"/>
      <c r="P260" s="112"/>
      <c r="Q260" s="112"/>
    </row>
    <row r="261" spans="1:17" s="102" customFormat="1">
      <c r="A261" s="110"/>
      <c r="B261" s="110"/>
      <c r="C261" s="111"/>
      <c r="D261" s="111"/>
      <c r="E261" s="111"/>
      <c r="F261" s="111"/>
      <c r="G261" s="110"/>
      <c r="H261" s="108"/>
      <c r="I261" s="108"/>
      <c r="P261" s="112"/>
      <c r="Q261" s="112"/>
    </row>
    <row r="262" spans="1:17" s="102" customFormat="1">
      <c r="A262" s="110"/>
      <c r="B262" s="110"/>
      <c r="C262" s="111"/>
      <c r="D262" s="111"/>
      <c r="E262" s="111"/>
      <c r="F262" s="111"/>
      <c r="G262" s="110"/>
      <c r="H262" s="108"/>
      <c r="I262" s="108"/>
      <c r="P262" s="112"/>
      <c r="Q262" s="112"/>
    </row>
    <row r="263" spans="1:17" s="102" customFormat="1">
      <c r="A263" s="110"/>
      <c r="B263" s="110"/>
      <c r="C263" s="111"/>
      <c r="D263" s="111"/>
      <c r="E263" s="111"/>
      <c r="F263" s="111"/>
      <c r="G263" s="110"/>
      <c r="H263" s="108"/>
      <c r="I263" s="108"/>
      <c r="P263" s="112"/>
      <c r="Q263" s="112"/>
    </row>
    <row r="264" spans="1:17" s="102" customFormat="1">
      <c r="A264" s="110"/>
      <c r="B264" s="110"/>
      <c r="C264" s="111"/>
      <c r="D264" s="111"/>
      <c r="E264" s="111"/>
      <c r="F264" s="111"/>
      <c r="G264" s="110"/>
      <c r="H264" s="108"/>
      <c r="I264" s="108"/>
      <c r="P264" s="112"/>
      <c r="Q264" s="112"/>
    </row>
    <row r="265" spans="1:17" s="102" customFormat="1">
      <c r="A265" s="110"/>
      <c r="B265" s="110"/>
      <c r="C265" s="111"/>
      <c r="D265" s="111"/>
      <c r="E265" s="111"/>
      <c r="F265" s="111"/>
      <c r="G265" s="110"/>
      <c r="H265" s="108"/>
      <c r="I265" s="108"/>
      <c r="P265" s="112"/>
      <c r="Q265" s="112"/>
    </row>
    <row r="266" spans="1:17" s="102" customFormat="1">
      <c r="A266" s="110"/>
      <c r="B266" s="110"/>
      <c r="C266" s="111"/>
      <c r="D266" s="111"/>
      <c r="E266" s="111"/>
      <c r="F266" s="111"/>
      <c r="G266" s="110"/>
      <c r="H266" s="108"/>
      <c r="I266" s="108"/>
      <c r="P266" s="112"/>
      <c r="Q266" s="112"/>
    </row>
    <row r="267" spans="1:17" s="102" customFormat="1">
      <c r="A267" s="110"/>
      <c r="B267" s="110"/>
      <c r="C267" s="111"/>
      <c r="D267" s="111"/>
      <c r="E267" s="111"/>
      <c r="F267" s="111"/>
      <c r="G267" s="110"/>
      <c r="H267" s="108"/>
      <c r="I267" s="108"/>
      <c r="P267" s="112"/>
      <c r="Q267" s="112"/>
    </row>
    <row r="268" spans="1:17" s="102" customFormat="1">
      <c r="A268" s="110"/>
      <c r="B268" s="110"/>
      <c r="C268" s="111"/>
      <c r="D268" s="111"/>
      <c r="E268" s="111"/>
      <c r="F268" s="111"/>
      <c r="G268" s="110"/>
      <c r="H268" s="108"/>
      <c r="I268" s="108"/>
      <c r="P268" s="112"/>
      <c r="Q268" s="112"/>
    </row>
    <row r="269" spans="1:17" s="102" customFormat="1">
      <c r="A269" s="110"/>
      <c r="B269" s="110"/>
      <c r="C269" s="111"/>
      <c r="D269" s="111"/>
      <c r="E269" s="111"/>
      <c r="F269" s="111"/>
      <c r="G269" s="110"/>
      <c r="H269" s="108"/>
      <c r="I269" s="108"/>
      <c r="P269" s="112"/>
      <c r="Q269" s="112"/>
    </row>
    <row r="270" spans="1:17" s="102" customFormat="1">
      <c r="A270" s="110"/>
      <c r="B270" s="110"/>
      <c r="C270" s="111"/>
      <c r="D270" s="111"/>
      <c r="E270" s="111"/>
      <c r="F270" s="111"/>
      <c r="G270" s="110"/>
      <c r="H270" s="108"/>
      <c r="I270" s="108"/>
      <c r="P270" s="112"/>
      <c r="Q270" s="112"/>
    </row>
    <row r="271" spans="1:17" s="102" customFormat="1">
      <c r="A271" s="110"/>
      <c r="B271" s="110"/>
      <c r="C271" s="111"/>
      <c r="D271" s="111"/>
      <c r="E271" s="111"/>
      <c r="F271" s="111"/>
      <c r="G271" s="110"/>
      <c r="H271" s="108"/>
      <c r="I271" s="108"/>
      <c r="P271" s="112"/>
      <c r="Q271" s="112"/>
    </row>
    <row r="272" spans="1:17" s="102" customFormat="1">
      <c r="A272" s="110"/>
      <c r="B272" s="110"/>
      <c r="C272" s="111"/>
      <c r="D272" s="111"/>
      <c r="E272" s="111"/>
      <c r="F272" s="111"/>
      <c r="G272" s="110"/>
      <c r="H272" s="108"/>
      <c r="I272" s="108"/>
      <c r="P272" s="112"/>
      <c r="Q272" s="112"/>
    </row>
    <row r="273" spans="1:17" s="102" customFormat="1">
      <c r="A273" s="110"/>
      <c r="B273" s="110"/>
      <c r="C273" s="111"/>
      <c r="D273" s="111"/>
      <c r="E273" s="111"/>
      <c r="F273" s="111"/>
      <c r="G273" s="110"/>
      <c r="H273" s="108"/>
      <c r="I273" s="108"/>
      <c r="P273" s="112"/>
      <c r="Q273" s="112"/>
    </row>
    <row r="274" spans="1:17" s="102" customFormat="1">
      <c r="A274" s="110"/>
      <c r="B274" s="110"/>
      <c r="C274" s="111"/>
      <c r="D274" s="111"/>
      <c r="E274" s="111"/>
      <c r="F274" s="111"/>
      <c r="G274" s="110"/>
      <c r="H274" s="108"/>
      <c r="I274" s="108"/>
      <c r="P274" s="112"/>
      <c r="Q274" s="112"/>
    </row>
    <row r="275" spans="1:17" s="102" customFormat="1">
      <c r="A275" s="110"/>
      <c r="B275" s="110"/>
      <c r="C275" s="111"/>
      <c r="D275" s="111"/>
      <c r="E275" s="111"/>
      <c r="F275" s="111"/>
      <c r="G275" s="110"/>
      <c r="H275" s="108"/>
      <c r="I275" s="108"/>
      <c r="P275" s="112"/>
      <c r="Q275" s="112"/>
    </row>
    <row r="276" spans="1:17" s="102" customFormat="1">
      <c r="A276" s="110"/>
      <c r="B276" s="110"/>
      <c r="C276" s="111"/>
      <c r="D276" s="111"/>
      <c r="E276" s="111"/>
      <c r="F276" s="111"/>
      <c r="G276" s="110"/>
      <c r="H276" s="108"/>
      <c r="I276" s="108"/>
      <c r="P276" s="112"/>
      <c r="Q276" s="112"/>
    </row>
    <row r="277" spans="1:17" s="102" customFormat="1">
      <c r="A277" s="110"/>
      <c r="B277" s="110"/>
      <c r="C277" s="111"/>
      <c r="D277" s="111"/>
      <c r="E277" s="111"/>
      <c r="F277" s="111"/>
      <c r="G277" s="110"/>
      <c r="H277" s="108"/>
      <c r="I277" s="108"/>
      <c r="P277" s="112"/>
      <c r="Q277" s="112"/>
    </row>
    <row r="278" spans="1:17" s="102" customFormat="1">
      <c r="A278" s="110"/>
      <c r="B278" s="110"/>
      <c r="C278" s="111"/>
      <c r="D278" s="111"/>
      <c r="E278" s="111"/>
      <c r="F278" s="111"/>
      <c r="G278" s="110"/>
      <c r="H278" s="108"/>
      <c r="I278" s="108"/>
      <c r="P278" s="112"/>
      <c r="Q278" s="112"/>
    </row>
    <row r="279" spans="1:17" s="102" customFormat="1">
      <c r="A279" s="110"/>
      <c r="B279" s="110"/>
      <c r="C279" s="111"/>
      <c r="D279" s="111"/>
      <c r="E279" s="111"/>
      <c r="F279" s="111"/>
      <c r="G279" s="110"/>
      <c r="H279" s="108"/>
      <c r="I279" s="108"/>
      <c r="P279" s="112"/>
      <c r="Q279" s="112"/>
    </row>
    <row r="280" spans="1:17" s="102" customFormat="1">
      <c r="A280" s="110"/>
      <c r="B280" s="110"/>
      <c r="C280" s="111"/>
      <c r="D280" s="111"/>
      <c r="E280" s="111"/>
      <c r="F280" s="111"/>
      <c r="G280" s="110"/>
      <c r="H280" s="108"/>
      <c r="I280" s="108"/>
      <c r="P280" s="112"/>
      <c r="Q280" s="112"/>
    </row>
    <row r="281" spans="1:17" s="102" customFormat="1">
      <c r="A281" s="110"/>
      <c r="B281" s="110"/>
      <c r="C281" s="111"/>
      <c r="D281" s="111"/>
      <c r="E281" s="111"/>
      <c r="F281" s="111"/>
      <c r="G281" s="110"/>
      <c r="H281" s="108"/>
      <c r="I281" s="108"/>
      <c r="P281" s="112"/>
      <c r="Q281" s="112"/>
    </row>
    <row r="282" spans="1:17" s="102" customFormat="1">
      <c r="A282" s="110"/>
      <c r="B282" s="110"/>
      <c r="C282" s="111"/>
      <c r="D282" s="111"/>
      <c r="E282" s="111"/>
      <c r="F282" s="111"/>
      <c r="G282" s="110"/>
      <c r="H282" s="108"/>
      <c r="I282" s="108"/>
      <c r="P282" s="112"/>
      <c r="Q282" s="112"/>
    </row>
    <row r="283" spans="1:17" s="102" customFormat="1">
      <c r="A283" s="110"/>
      <c r="B283" s="110"/>
      <c r="C283" s="111"/>
      <c r="D283" s="111"/>
      <c r="E283" s="111"/>
      <c r="F283" s="111"/>
      <c r="G283" s="110"/>
      <c r="H283" s="108"/>
      <c r="I283" s="108"/>
      <c r="P283" s="112"/>
      <c r="Q283" s="112"/>
    </row>
    <row r="284" spans="1:17" s="102" customFormat="1">
      <c r="A284" s="110"/>
      <c r="B284" s="110"/>
      <c r="C284" s="111"/>
      <c r="D284" s="111"/>
      <c r="E284" s="111"/>
      <c r="F284" s="111"/>
      <c r="G284" s="110"/>
      <c r="H284" s="108"/>
      <c r="I284" s="108"/>
      <c r="P284" s="112"/>
      <c r="Q284" s="112"/>
    </row>
    <row r="285" spans="1:17" s="102" customFormat="1">
      <c r="A285" s="110"/>
      <c r="B285" s="110"/>
      <c r="C285" s="111"/>
      <c r="D285" s="111"/>
      <c r="E285" s="111"/>
      <c r="F285" s="111"/>
      <c r="G285" s="110"/>
      <c r="H285" s="108"/>
      <c r="I285" s="108"/>
      <c r="P285" s="112"/>
      <c r="Q285" s="112"/>
    </row>
    <row r="286" spans="1:17" s="102" customFormat="1">
      <c r="A286" s="110"/>
      <c r="B286" s="110"/>
      <c r="C286" s="111"/>
      <c r="D286" s="111"/>
      <c r="E286" s="111"/>
      <c r="F286" s="111"/>
      <c r="G286" s="110"/>
      <c r="H286" s="108"/>
      <c r="I286" s="108"/>
      <c r="P286" s="112"/>
      <c r="Q286" s="112"/>
    </row>
    <row r="287" spans="1:17" s="102" customFormat="1">
      <c r="A287" s="110"/>
      <c r="B287" s="110"/>
      <c r="C287" s="111"/>
      <c r="D287" s="111"/>
      <c r="E287" s="111"/>
      <c r="F287" s="111"/>
      <c r="G287" s="110"/>
      <c r="H287" s="108"/>
      <c r="I287" s="108"/>
      <c r="P287" s="112"/>
      <c r="Q287" s="112"/>
    </row>
    <row r="288" spans="1:17" s="102" customFormat="1">
      <c r="A288" s="110"/>
      <c r="B288" s="110"/>
      <c r="C288" s="111"/>
      <c r="D288" s="111"/>
      <c r="E288" s="111"/>
      <c r="F288" s="111"/>
      <c r="G288" s="110"/>
      <c r="H288" s="108"/>
      <c r="I288" s="108"/>
      <c r="P288" s="112"/>
      <c r="Q288" s="112"/>
    </row>
    <row r="289" spans="1:17" s="102" customFormat="1">
      <c r="A289" s="110"/>
      <c r="B289" s="110"/>
      <c r="C289" s="111"/>
      <c r="D289" s="111"/>
      <c r="E289" s="111"/>
      <c r="F289" s="111"/>
      <c r="G289" s="110"/>
      <c r="H289" s="108"/>
      <c r="I289" s="108"/>
      <c r="P289" s="112"/>
      <c r="Q289" s="112"/>
    </row>
    <row r="290" spans="1:17" s="102" customFormat="1">
      <c r="A290" s="110"/>
      <c r="B290" s="110"/>
      <c r="C290" s="111"/>
      <c r="D290" s="111"/>
      <c r="E290" s="111"/>
      <c r="F290" s="111"/>
      <c r="G290" s="110"/>
      <c r="H290" s="108"/>
      <c r="I290" s="108"/>
      <c r="P290" s="112"/>
      <c r="Q290" s="112"/>
    </row>
    <row r="291" spans="1:17" s="102" customFormat="1">
      <c r="A291" s="110"/>
      <c r="B291" s="110"/>
      <c r="C291" s="111"/>
      <c r="D291" s="111"/>
      <c r="E291" s="111"/>
      <c r="F291" s="111"/>
      <c r="G291" s="110"/>
      <c r="H291" s="108"/>
      <c r="I291" s="108"/>
      <c r="P291" s="112"/>
      <c r="Q291" s="112"/>
    </row>
    <row r="292" spans="1:17" s="102" customFormat="1">
      <c r="A292" s="110"/>
      <c r="B292" s="110"/>
      <c r="C292" s="111"/>
      <c r="D292" s="111"/>
      <c r="E292" s="111"/>
      <c r="F292" s="111"/>
      <c r="G292" s="110"/>
      <c r="H292" s="108"/>
      <c r="I292" s="108"/>
      <c r="P292" s="112"/>
      <c r="Q292" s="112"/>
    </row>
    <row r="293" spans="1:17" s="102" customFormat="1">
      <c r="A293" s="110"/>
      <c r="B293" s="110"/>
      <c r="C293" s="111"/>
      <c r="D293" s="111"/>
      <c r="E293" s="111"/>
      <c r="F293" s="111"/>
      <c r="G293" s="110"/>
      <c r="H293" s="108"/>
      <c r="I293" s="108"/>
      <c r="P293" s="112"/>
      <c r="Q293" s="112"/>
    </row>
    <row r="294" spans="1:17" s="102" customFormat="1">
      <c r="A294" s="110"/>
      <c r="B294" s="110"/>
      <c r="C294" s="111"/>
      <c r="D294" s="111"/>
      <c r="E294" s="111"/>
      <c r="F294" s="111"/>
      <c r="G294" s="110"/>
      <c r="H294" s="108"/>
      <c r="I294" s="108"/>
      <c r="P294" s="112"/>
      <c r="Q294" s="112"/>
    </row>
    <row r="295" spans="1:17" s="102" customFormat="1">
      <c r="A295" s="110"/>
      <c r="B295" s="110"/>
      <c r="C295" s="111"/>
      <c r="D295" s="111"/>
      <c r="E295" s="111"/>
      <c r="F295" s="111"/>
      <c r="G295" s="110"/>
      <c r="H295" s="108"/>
      <c r="I295" s="108"/>
      <c r="P295" s="112"/>
      <c r="Q295" s="112"/>
    </row>
    <row r="296" spans="1:17" s="102" customFormat="1">
      <c r="A296" s="110"/>
      <c r="B296" s="110"/>
      <c r="C296" s="111"/>
      <c r="D296" s="111"/>
      <c r="E296" s="111"/>
      <c r="F296" s="111"/>
      <c r="G296" s="110"/>
      <c r="H296" s="108"/>
      <c r="I296" s="108"/>
      <c r="P296" s="112"/>
      <c r="Q296" s="112"/>
    </row>
    <row r="297" spans="1:17" s="102" customFormat="1">
      <c r="A297" s="110"/>
      <c r="B297" s="110"/>
      <c r="C297" s="111"/>
      <c r="D297" s="111"/>
      <c r="E297" s="111"/>
      <c r="F297" s="111"/>
      <c r="G297" s="110"/>
      <c r="H297" s="108"/>
      <c r="I297" s="108"/>
      <c r="P297" s="112"/>
      <c r="Q297" s="112"/>
    </row>
    <row r="298" spans="1:17" s="102" customFormat="1">
      <c r="A298" s="110"/>
      <c r="B298" s="110"/>
      <c r="C298" s="111"/>
      <c r="D298" s="111"/>
      <c r="E298" s="111"/>
      <c r="F298" s="111"/>
      <c r="G298" s="110"/>
      <c r="H298" s="108"/>
      <c r="I298" s="108"/>
      <c r="P298" s="112"/>
      <c r="Q298" s="112"/>
    </row>
    <row r="299" spans="1:17" s="102" customFormat="1">
      <c r="A299" s="110"/>
      <c r="B299" s="110"/>
      <c r="C299" s="111"/>
      <c r="D299" s="111"/>
      <c r="E299" s="111"/>
      <c r="F299" s="111"/>
      <c r="G299" s="110"/>
      <c r="H299" s="108"/>
      <c r="I299" s="108"/>
      <c r="P299" s="112"/>
      <c r="Q299" s="112"/>
    </row>
    <row r="300" spans="1:17" s="102" customFormat="1">
      <c r="A300" s="110"/>
      <c r="B300" s="110"/>
      <c r="C300" s="111"/>
      <c r="D300" s="111"/>
      <c r="E300" s="111"/>
      <c r="F300" s="111"/>
      <c r="G300" s="110"/>
      <c r="H300" s="108"/>
      <c r="I300" s="108"/>
      <c r="P300" s="112"/>
      <c r="Q300" s="112"/>
    </row>
    <row r="301" spans="1:17" s="102" customFormat="1">
      <c r="A301" s="110"/>
      <c r="B301" s="110"/>
      <c r="C301" s="111"/>
      <c r="D301" s="111"/>
      <c r="E301" s="111"/>
      <c r="F301" s="111"/>
      <c r="G301" s="110"/>
      <c r="H301" s="108"/>
      <c r="I301" s="108"/>
      <c r="P301" s="112"/>
      <c r="Q301" s="112"/>
    </row>
    <row r="302" spans="1:17" s="102" customFormat="1">
      <c r="A302" s="110"/>
      <c r="B302" s="110"/>
      <c r="C302" s="111"/>
      <c r="D302" s="111"/>
      <c r="E302" s="111"/>
      <c r="F302" s="111"/>
      <c r="G302" s="110"/>
      <c r="H302" s="108"/>
      <c r="I302" s="108"/>
      <c r="P302" s="112"/>
      <c r="Q302" s="112"/>
    </row>
    <row r="303" spans="1:17" s="102" customFormat="1">
      <c r="A303" s="110"/>
      <c r="B303" s="110"/>
      <c r="C303" s="111"/>
      <c r="D303" s="111"/>
      <c r="E303" s="111"/>
      <c r="F303" s="111"/>
      <c r="G303" s="110"/>
      <c r="H303" s="108"/>
      <c r="I303" s="108"/>
      <c r="P303" s="112"/>
      <c r="Q303" s="112"/>
    </row>
    <row r="304" spans="1:17" s="102" customFormat="1">
      <c r="A304" s="110"/>
      <c r="B304" s="110"/>
      <c r="C304" s="111"/>
      <c r="D304" s="111"/>
      <c r="E304" s="111"/>
      <c r="F304" s="111"/>
      <c r="G304" s="110"/>
      <c r="H304" s="108"/>
      <c r="I304" s="108"/>
      <c r="P304" s="112"/>
      <c r="Q304" s="112"/>
    </row>
    <row r="305" spans="1:17" s="102" customFormat="1">
      <c r="A305" s="110"/>
      <c r="B305" s="110"/>
      <c r="C305" s="111"/>
      <c r="D305" s="111"/>
      <c r="E305" s="111"/>
      <c r="F305" s="111"/>
      <c r="G305" s="110"/>
      <c r="H305" s="108"/>
      <c r="I305" s="108"/>
      <c r="P305" s="112"/>
      <c r="Q305" s="112"/>
    </row>
    <row r="306" spans="1:17" s="102" customFormat="1">
      <c r="A306" s="110"/>
      <c r="B306" s="110"/>
      <c r="C306" s="111"/>
      <c r="D306" s="111"/>
      <c r="E306" s="111"/>
      <c r="F306" s="111"/>
      <c r="G306" s="110"/>
      <c r="H306" s="108"/>
      <c r="I306" s="108"/>
      <c r="P306" s="112"/>
      <c r="Q306" s="112"/>
    </row>
    <row r="307" spans="1:17" s="102" customFormat="1">
      <c r="A307" s="110"/>
      <c r="B307" s="110"/>
      <c r="C307" s="111"/>
      <c r="D307" s="111"/>
      <c r="E307" s="111"/>
      <c r="F307" s="111"/>
      <c r="G307" s="110"/>
      <c r="H307" s="108"/>
      <c r="I307" s="108"/>
      <c r="P307" s="112"/>
      <c r="Q307" s="112"/>
    </row>
    <row r="308" spans="1:17" s="102" customFormat="1">
      <c r="A308" s="110"/>
      <c r="B308" s="110"/>
      <c r="C308" s="111"/>
      <c r="D308" s="111"/>
      <c r="E308" s="111"/>
      <c r="F308" s="111"/>
      <c r="G308" s="110"/>
      <c r="H308" s="108"/>
      <c r="I308" s="108"/>
      <c r="P308" s="112"/>
      <c r="Q308" s="112"/>
    </row>
    <row r="309" spans="1:17" s="102" customFormat="1">
      <c r="A309" s="110"/>
      <c r="B309" s="110"/>
      <c r="C309" s="111"/>
      <c r="D309" s="111"/>
      <c r="E309" s="111"/>
      <c r="F309" s="111"/>
      <c r="G309" s="110"/>
      <c r="H309" s="108"/>
      <c r="I309" s="108"/>
      <c r="P309" s="112"/>
      <c r="Q309" s="112"/>
    </row>
    <row r="310" spans="1:17" s="102" customFormat="1">
      <c r="A310" s="110"/>
      <c r="B310" s="110"/>
      <c r="C310" s="111"/>
      <c r="D310" s="111"/>
      <c r="E310" s="111"/>
      <c r="F310" s="111"/>
      <c r="G310" s="110"/>
      <c r="H310" s="108"/>
      <c r="I310" s="108"/>
      <c r="P310" s="112"/>
      <c r="Q310" s="112"/>
    </row>
    <row r="311" spans="1:17" s="102" customFormat="1">
      <c r="A311" s="110"/>
      <c r="B311" s="110"/>
      <c r="C311" s="111"/>
      <c r="D311" s="111"/>
      <c r="E311" s="111"/>
      <c r="F311" s="111"/>
      <c r="G311" s="110"/>
      <c r="H311" s="108"/>
      <c r="I311" s="108"/>
      <c r="P311" s="112"/>
      <c r="Q311" s="112"/>
    </row>
    <row r="312" spans="1:17" s="102" customFormat="1">
      <c r="A312" s="110"/>
      <c r="B312" s="110"/>
      <c r="C312" s="111"/>
      <c r="D312" s="111"/>
      <c r="E312" s="111"/>
      <c r="F312" s="111"/>
      <c r="G312" s="110"/>
      <c r="H312" s="108"/>
      <c r="I312" s="108"/>
      <c r="P312" s="112"/>
      <c r="Q312" s="112"/>
    </row>
    <row r="313" spans="1:17" s="102" customFormat="1">
      <c r="A313" s="110"/>
      <c r="B313" s="110"/>
      <c r="C313" s="111"/>
      <c r="D313" s="111"/>
      <c r="E313" s="111"/>
      <c r="F313" s="111"/>
      <c r="G313" s="110"/>
      <c r="H313" s="108"/>
      <c r="I313" s="108"/>
      <c r="P313" s="112"/>
      <c r="Q313" s="112"/>
    </row>
    <row r="314" spans="1:17" s="102" customFormat="1">
      <c r="A314" s="110"/>
      <c r="B314" s="110"/>
      <c r="C314" s="111"/>
      <c r="D314" s="111"/>
      <c r="E314" s="111"/>
      <c r="F314" s="111"/>
      <c r="G314" s="110"/>
      <c r="H314" s="108"/>
      <c r="I314" s="108"/>
      <c r="P314" s="112"/>
      <c r="Q314" s="112"/>
    </row>
    <row r="315" spans="1:17" s="102" customFormat="1">
      <c r="A315" s="110"/>
      <c r="B315" s="110"/>
      <c r="C315" s="111"/>
      <c r="D315" s="111"/>
      <c r="E315" s="111"/>
      <c r="F315" s="111"/>
      <c r="G315" s="110"/>
      <c r="H315" s="108"/>
      <c r="I315" s="108"/>
      <c r="P315" s="112"/>
      <c r="Q315" s="112"/>
    </row>
    <row r="316" spans="1:17" s="102" customFormat="1">
      <c r="A316" s="110"/>
      <c r="B316" s="110"/>
      <c r="C316" s="111"/>
      <c r="D316" s="111"/>
      <c r="E316" s="111"/>
      <c r="F316" s="111"/>
      <c r="G316" s="110"/>
      <c r="H316" s="108"/>
      <c r="I316" s="108"/>
      <c r="P316" s="112"/>
      <c r="Q316" s="112"/>
    </row>
    <row r="317" spans="1:17" s="102" customFormat="1">
      <c r="A317" s="110"/>
      <c r="B317" s="110"/>
      <c r="C317" s="111"/>
      <c r="D317" s="111"/>
      <c r="E317" s="111"/>
      <c r="F317" s="111"/>
      <c r="G317" s="110"/>
      <c r="H317" s="108"/>
      <c r="I317" s="108"/>
      <c r="P317" s="112"/>
      <c r="Q317" s="112"/>
    </row>
    <row r="318" spans="1:17" s="102" customFormat="1">
      <c r="A318" s="110"/>
      <c r="B318" s="110"/>
      <c r="C318" s="111"/>
      <c r="D318" s="111"/>
      <c r="E318" s="111"/>
      <c r="F318" s="111"/>
      <c r="G318" s="110"/>
      <c r="H318" s="108"/>
      <c r="I318" s="108"/>
      <c r="P318" s="112"/>
      <c r="Q318" s="112"/>
    </row>
    <row r="319" spans="1:17" s="102" customFormat="1">
      <c r="A319" s="110"/>
      <c r="B319" s="110"/>
      <c r="C319" s="111"/>
      <c r="D319" s="111"/>
      <c r="E319" s="111"/>
      <c r="F319" s="111"/>
      <c r="G319" s="110"/>
      <c r="H319" s="108"/>
      <c r="I319" s="108"/>
      <c r="P319" s="112"/>
      <c r="Q319" s="112"/>
    </row>
    <row r="320" spans="1:17" s="102" customFormat="1">
      <c r="A320" s="110"/>
      <c r="B320" s="110"/>
      <c r="C320" s="111"/>
      <c r="D320" s="111"/>
      <c r="E320" s="111"/>
      <c r="F320" s="111"/>
      <c r="G320" s="110"/>
      <c r="H320" s="108"/>
      <c r="I320" s="108"/>
      <c r="P320" s="112"/>
      <c r="Q320" s="112"/>
    </row>
    <row r="321" spans="1:17" s="102" customFormat="1">
      <c r="A321" s="110"/>
      <c r="B321" s="110"/>
      <c r="C321" s="111"/>
      <c r="D321" s="111"/>
      <c r="E321" s="111"/>
      <c r="F321" s="111"/>
      <c r="G321" s="110"/>
      <c r="H321" s="108"/>
      <c r="I321" s="108"/>
      <c r="P321" s="112"/>
      <c r="Q321" s="112"/>
    </row>
    <row r="322" spans="1:17" s="102" customFormat="1">
      <c r="A322" s="110"/>
      <c r="B322" s="110"/>
      <c r="C322" s="111"/>
      <c r="D322" s="111"/>
      <c r="E322" s="111"/>
      <c r="F322" s="111"/>
      <c r="G322" s="110"/>
      <c r="H322" s="108"/>
      <c r="I322" s="108"/>
      <c r="P322" s="112"/>
      <c r="Q322" s="112"/>
    </row>
    <row r="323" spans="1:17" s="102" customFormat="1">
      <c r="A323" s="110"/>
      <c r="B323" s="110"/>
      <c r="C323" s="111"/>
      <c r="D323" s="111"/>
      <c r="E323" s="111"/>
      <c r="F323" s="111"/>
      <c r="G323" s="110"/>
      <c r="H323" s="108"/>
      <c r="I323" s="108"/>
      <c r="P323" s="112"/>
      <c r="Q323" s="112"/>
    </row>
    <row r="324" spans="1:17" s="102" customFormat="1">
      <c r="A324" s="110"/>
      <c r="B324" s="110"/>
      <c r="C324" s="111"/>
      <c r="D324" s="111"/>
      <c r="E324" s="111"/>
      <c r="F324" s="111"/>
      <c r="G324" s="110"/>
      <c r="H324" s="108"/>
      <c r="I324" s="108"/>
      <c r="P324" s="112"/>
      <c r="Q324" s="112"/>
    </row>
    <row r="325" spans="1:17" s="102" customFormat="1">
      <c r="A325" s="110"/>
      <c r="B325" s="110"/>
      <c r="C325" s="111"/>
      <c r="D325" s="111"/>
      <c r="E325" s="111"/>
      <c r="F325" s="111"/>
      <c r="G325" s="110"/>
      <c r="H325" s="108"/>
      <c r="I325" s="108"/>
      <c r="P325" s="112"/>
      <c r="Q325" s="112"/>
    </row>
    <row r="326" spans="1:17" s="102" customFormat="1">
      <c r="A326" s="110"/>
      <c r="B326" s="110"/>
      <c r="C326" s="111"/>
      <c r="D326" s="111"/>
      <c r="E326" s="111"/>
      <c r="F326" s="111"/>
      <c r="G326" s="110"/>
      <c r="H326" s="108"/>
      <c r="I326" s="108"/>
      <c r="P326" s="112"/>
      <c r="Q326" s="112"/>
    </row>
    <row r="327" spans="1:17" s="102" customFormat="1">
      <c r="A327" s="110"/>
      <c r="B327" s="110"/>
      <c r="C327" s="111"/>
      <c r="D327" s="111"/>
      <c r="E327" s="111"/>
      <c r="F327" s="111"/>
      <c r="G327" s="110"/>
      <c r="H327" s="108"/>
      <c r="I327" s="108"/>
      <c r="P327" s="112"/>
      <c r="Q327" s="112"/>
    </row>
    <row r="328" spans="1:17" s="102" customFormat="1">
      <c r="A328" s="110"/>
      <c r="B328" s="110"/>
      <c r="C328" s="111"/>
      <c r="D328" s="111"/>
      <c r="E328" s="111"/>
      <c r="F328" s="111"/>
      <c r="G328" s="110"/>
      <c r="H328" s="108"/>
      <c r="I328" s="108"/>
      <c r="P328" s="112"/>
      <c r="Q328" s="112"/>
    </row>
    <row r="329" spans="1:17" s="102" customFormat="1">
      <c r="A329" s="110"/>
      <c r="B329" s="110"/>
      <c r="C329" s="111"/>
      <c r="D329" s="111"/>
      <c r="E329" s="111"/>
      <c r="F329" s="111"/>
      <c r="G329" s="110"/>
      <c r="H329" s="108"/>
      <c r="I329" s="108"/>
      <c r="P329" s="112"/>
      <c r="Q329" s="112"/>
    </row>
    <row r="330" spans="1:17" s="102" customFormat="1">
      <c r="A330" s="110"/>
      <c r="B330" s="110"/>
      <c r="C330" s="111"/>
      <c r="D330" s="111"/>
      <c r="E330" s="111"/>
      <c r="F330" s="111"/>
      <c r="G330" s="110"/>
      <c r="H330" s="108"/>
      <c r="I330" s="108"/>
      <c r="P330" s="112"/>
      <c r="Q330" s="112"/>
    </row>
    <row r="331" spans="1:17" s="102" customFormat="1">
      <c r="A331" s="110"/>
      <c r="B331" s="110"/>
      <c r="C331" s="111"/>
      <c r="D331" s="111"/>
      <c r="E331" s="111"/>
      <c r="F331" s="111"/>
      <c r="G331" s="110"/>
      <c r="H331" s="108"/>
      <c r="I331" s="108"/>
      <c r="P331" s="112"/>
      <c r="Q331" s="112"/>
    </row>
    <row r="332" spans="1:17" s="102" customFormat="1">
      <c r="A332" s="110"/>
      <c r="B332" s="110"/>
      <c r="C332" s="111"/>
      <c r="D332" s="111"/>
      <c r="E332" s="111"/>
      <c r="F332" s="111"/>
      <c r="G332" s="110"/>
      <c r="H332" s="108"/>
      <c r="I332" s="108"/>
      <c r="P332" s="112"/>
      <c r="Q332" s="112"/>
    </row>
    <row r="333" spans="1:17" s="102" customFormat="1">
      <c r="A333" s="110"/>
      <c r="B333" s="110"/>
      <c r="C333" s="111"/>
      <c r="D333" s="111"/>
      <c r="E333" s="111"/>
      <c r="F333" s="111"/>
      <c r="G333" s="110"/>
      <c r="H333" s="108"/>
      <c r="I333" s="108"/>
      <c r="P333" s="112"/>
      <c r="Q333" s="112"/>
    </row>
    <row r="334" spans="1:17" s="102" customFormat="1">
      <c r="A334" s="110"/>
      <c r="B334" s="110"/>
      <c r="C334" s="111"/>
      <c r="D334" s="111"/>
      <c r="E334" s="111"/>
      <c r="F334" s="111"/>
      <c r="G334" s="110"/>
      <c r="H334" s="108"/>
      <c r="I334" s="108"/>
      <c r="P334" s="112"/>
      <c r="Q334" s="112"/>
    </row>
    <row r="335" spans="1:17" s="102" customFormat="1">
      <c r="A335" s="110"/>
      <c r="B335" s="110"/>
      <c r="C335" s="111"/>
      <c r="D335" s="111"/>
      <c r="E335" s="111"/>
      <c r="F335" s="111"/>
      <c r="G335" s="110"/>
      <c r="H335" s="108"/>
      <c r="I335" s="108"/>
      <c r="P335" s="112"/>
      <c r="Q335" s="112"/>
    </row>
    <row r="336" spans="1:17" s="102" customFormat="1">
      <c r="A336" s="110"/>
      <c r="B336" s="110"/>
      <c r="C336" s="111"/>
      <c r="D336" s="111"/>
      <c r="E336" s="111"/>
      <c r="F336" s="111"/>
      <c r="G336" s="110"/>
      <c r="H336" s="108"/>
      <c r="I336" s="108"/>
      <c r="P336" s="112"/>
      <c r="Q336" s="112"/>
    </row>
    <row r="337" spans="1:17" s="102" customFormat="1">
      <c r="A337" s="110"/>
      <c r="B337" s="110"/>
      <c r="C337" s="111"/>
      <c r="D337" s="111"/>
      <c r="E337" s="111"/>
      <c r="F337" s="111"/>
      <c r="G337" s="110"/>
      <c r="H337" s="108"/>
      <c r="I337" s="108"/>
      <c r="P337" s="112"/>
      <c r="Q337" s="112"/>
    </row>
    <row r="338" spans="1:17" s="102" customFormat="1">
      <c r="A338" s="110"/>
      <c r="B338" s="110"/>
      <c r="C338" s="111"/>
      <c r="D338" s="111"/>
      <c r="E338" s="111"/>
      <c r="F338" s="111"/>
      <c r="G338" s="110"/>
      <c r="H338" s="108"/>
      <c r="I338" s="108"/>
      <c r="P338" s="112"/>
      <c r="Q338" s="112"/>
    </row>
    <row r="339" spans="1:17" s="102" customFormat="1">
      <c r="A339" s="110"/>
      <c r="B339" s="110"/>
      <c r="C339" s="111"/>
      <c r="D339" s="111"/>
      <c r="E339" s="111"/>
      <c r="F339" s="111"/>
      <c r="G339" s="110"/>
      <c r="H339" s="108"/>
      <c r="I339" s="108"/>
      <c r="P339" s="112"/>
      <c r="Q339" s="112"/>
    </row>
    <row r="340" spans="1:17" s="102" customFormat="1">
      <c r="A340" s="110"/>
      <c r="B340" s="110"/>
      <c r="C340" s="111"/>
      <c r="D340" s="111"/>
      <c r="E340" s="111"/>
      <c r="F340" s="111"/>
      <c r="G340" s="110"/>
      <c r="H340" s="108"/>
      <c r="I340" s="108"/>
      <c r="P340" s="112"/>
      <c r="Q340" s="112"/>
    </row>
    <row r="341" spans="1:17" s="102" customFormat="1">
      <c r="A341" s="110"/>
      <c r="B341" s="110"/>
      <c r="C341" s="111"/>
      <c r="D341" s="111"/>
      <c r="E341" s="111"/>
      <c r="F341" s="111"/>
      <c r="G341" s="110"/>
      <c r="H341" s="108"/>
      <c r="I341" s="108"/>
      <c r="P341" s="112"/>
      <c r="Q341" s="112"/>
    </row>
    <row r="342" spans="1:17" s="102" customFormat="1">
      <c r="A342" s="110"/>
      <c r="B342" s="110"/>
      <c r="C342" s="111"/>
      <c r="D342" s="111"/>
      <c r="E342" s="111"/>
      <c r="F342" s="111"/>
      <c r="G342" s="110"/>
      <c r="H342" s="108"/>
      <c r="I342" s="108"/>
      <c r="P342" s="112"/>
      <c r="Q342" s="112"/>
    </row>
    <row r="343" spans="1:17" s="102" customFormat="1">
      <c r="A343" s="110"/>
      <c r="B343" s="110"/>
      <c r="C343" s="111"/>
      <c r="D343" s="111"/>
      <c r="E343" s="111"/>
      <c r="F343" s="111"/>
      <c r="G343" s="110"/>
      <c r="H343" s="108"/>
      <c r="I343" s="108"/>
      <c r="P343" s="112"/>
      <c r="Q343" s="112"/>
    </row>
    <row r="344" spans="1:17" s="102" customFormat="1">
      <c r="A344" s="110"/>
      <c r="B344" s="110"/>
      <c r="C344" s="111"/>
      <c r="D344" s="111"/>
      <c r="E344" s="111"/>
      <c r="F344" s="111"/>
      <c r="G344" s="110"/>
      <c r="H344" s="108"/>
      <c r="I344" s="108"/>
      <c r="P344" s="112"/>
      <c r="Q344" s="112"/>
    </row>
    <row r="345" spans="1:17" s="102" customFormat="1">
      <c r="A345" s="110"/>
      <c r="B345" s="110"/>
      <c r="C345" s="111"/>
      <c r="D345" s="111"/>
      <c r="E345" s="111"/>
      <c r="F345" s="111"/>
      <c r="G345" s="110"/>
      <c r="H345" s="108"/>
      <c r="I345" s="108"/>
      <c r="P345" s="112"/>
      <c r="Q345" s="112"/>
    </row>
    <row r="346" spans="1:17" s="102" customFormat="1">
      <c r="A346" s="110"/>
      <c r="B346" s="110"/>
      <c r="C346" s="111"/>
      <c r="D346" s="111"/>
      <c r="E346" s="111"/>
      <c r="F346" s="111"/>
      <c r="G346" s="110"/>
      <c r="H346" s="108"/>
      <c r="I346" s="108"/>
      <c r="P346" s="112"/>
      <c r="Q346" s="112"/>
    </row>
    <row r="347" spans="1:17" s="102" customFormat="1">
      <c r="A347" s="110"/>
      <c r="B347" s="110"/>
      <c r="C347" s="111"/>
      <c r="D347" s="111"/>
      <c r="E347" s="111"/>
      <c r="F347" s="111"/>
      <c r="G347" s="110"/>
      <c r="H347" s="108"/>
      <c r="I347" s="108"/>
      <c r="P347" s="112"/>
      <c r="Q347" s="112"/>
    </row>
    <row r="348" spans="1:17" s="102" customFormat="1">
      <c r="A348" s="110"/>
      <c r="B348" s="110"/>
      <c r="C348" s="111"/>
      <c r="D348" s="111"/>
      <c r="E348" s="111"/>
      <c r="F348" s="111"/>
      <c r="G348" s="110"/>
      <c r="H348" s="108"/>
      <c r="I348" s="108"/>
      <c r="P348" s="112"/>
      <c r="Q348" s="112"/>
    </row>
    <row r="349" spans="1:17" s="102" customFormat="1">
      <c r="A349" s="110"/>
      <c r="B349" s="110"/>
      <c r="C349" s="111"/>
      <c r="D349" s="111"/>
      <c r="E349" s="111"/>
      <c r="F349" s="111"/>
      <c r="G349" s="110"/>
      <c r="H349" s="108"/>
      <c r="I349" s="108"/>
      <c r="P349" s="112"/>
      <c r="Q349" s="112"/>
    </row>
    <row r="350" spans="1:17" s="102" customFormat="1">
      <c r="A350" s="110"/>
      <c r="B350" s="110"/>
      <c r="C350" s="111"/>
      <c r="D350" s="111"/>
      <c r="E350" s="111"/>
      <c r="F350" s="111"/>
      <c r="G350" s="110"/>
      <c r="H350" s="108"/>
      <c r="I350" s="108"/>
      <c r="P350" s="112"/>
      <c r="Q350" s="112"/>
    </row>
    <row r="351" spans="1:17" s="102" customFormat="1">
      <c r="A351" s="110"/>
      <c r="B351" s="110"/>
      <c r="C351" s="111"/>
      <c r="D351" s="111"/>
      <c r="E351" s="111"/>
      <c r="F351" s="111"/>
      <c r="G351" s="110"/>
      <c r="H351" s="108"/>
      <c r="I351" s="108"/>
      <c r="P351" s="112"/>
      <c r="Q351" s="112"/>
    </row>
    <row r="352" spans="1:17" s="102" customFormat="1">
      <c r="A352" s="110"/>
      <c r="B352" s="110"/>
      <c r="C352" s="111"/>
      <c r="D352" s="111"/>
      <c r="E352" s="111"/>
      <c r="F352" s="111"/>
      <c r="G352" s="110"/>
      <c r="H352" s="108"/>
      <c r="I352" s="108"/>
      <c r="P352" s="112"/>
      <c r="Q352" s="112"/>
    </row>
    <row r="353" spans="1:17" s="102" customFormat="1">
      <c r="A353" s="110"/>
      <c r="B353" s="110"/>
      <c r="C353" s="111"/>
      <c r="D353" s="111"/>
      <c r="E353" s="111"/>
      <c r="F353" s="111"/>
      <c r="G353" s="110"/>
      <c r="H353" s="108"/>
      <c r="I353" s="108"/>
      <c r="P353" s="112"/>
      <c r="Q353" s="112"/>
    </row>
    <row r="354" spans="1:17" s="102" customFormat="1">
      <c r="A354" s="110"/>
      <c r="B354" s="110"/>
      <c r="C354" s="111"/>
      <c r="D354" s="111"/>
      <c r="E354" s="111"/>
      <c r="F354" s="111"/>
      <c r="G354" s="110"/>
      <c r="H354" s="108"/>
      <c r="I354" s="108"/>
      <c r="P354" s="112"/>
      <c r="Q354" s="112"/>
    </row>
    <row r="355" spans="1:17" s="102" customFormat="1">
      <c r="A355" s="110"/>
      <c r="B355" s="110"/>
      <c r="C355" s="111"/>
      <c r="D355" s="111"/>
      <c r="E355" s="111"/>
      <c r="F355" s="111"/>
      <c r="G355" s="110"/>
      <c r="H355" s="108"/>
      <c r="I355" s="108"/>
      <c r="P355" s="112"/>
      <c r="Q355" s="112"/>
    </row>
    <row r="356" spans="1:17" s="102" customFormat="1">
      <c r="A356" s="110"/>
      <c r="B356" s="110"/>
      <c r="C356" s="111"/>
      <c r="D356" s="111"/>
      <c r="E356" s="111"/>
      <c r="F356" s="111"/>
      <c r="G356" s="110"/>
      <c r="H356" s="108"/>
      <c r="I356" s="108"/>
      <c r="P356" s="112"/>
      <c r="Q356" s="112"/>
    </row>
    <row r="357" spans="1:17" s="102" customFormat="1">
      <c r="A357" s="110"/>
      <c r="B357" s="110"/>
      <c r="C357" s="111"/>
      <c r="D357" s="111"/>
      <c r="E357" s="111"/>
      <c r="F357" s="111"/>
      <c r="G357" s="110"/>
      <c r="H357" s="108"/>
      <c r="I357" s="108"/>
      <c r="P357" s="112"/>
      <c r="Q357" s="112"/>
    </row>
    <row r="358" spans="1:17" s="102" customFormat="1">
      <c r="A358" s="110"/>
      <c r="B358" s="110"/>
      <c r="C358" s="111"/>
      <c r="D358" s="111"/>
      <c r="E358" s="111"/>
      <c r="F358" s="111"/>
      <c r="G358" s="110"/>
      <c r="H358" s="108"/>
      <c r="I358" s="108"/>
      <c r="P358" s="112"/>
      <c r="Q358" s="112"/>
    </row>
    <row r="359" spans="1:17" s="102" customFormat="1">
      <c r="A359" s="110"/>
      <c r="B359" s="110"/>
      <c r="C359" s="111"/>
      <c r="D359" s="111"/>
      <c r="E359" s="111"/>
      <c r="F359" s="111"/>
      <c r="G359" s="110"/>
      <c r="H359" s="108"/>
      <c r="I359" s="108"/>
      <c r="P359" s="112"/>
      <c r="Q359" s="112"/>
    </row>
    <row r="360" spans="1:17" s="102" customFormat="1">
      <c r="A360" s="110"/>
      <c r="B360" s="110"/>
      <c r="C360" s="111"/>
      <c r="D360" s="111"/>
      <c r="E360" s="111"/>
      <c r="F360" s="111"/>
      <c r="G360" s="110"/>
      <c r="H360" s="108"/>
      <c r="I360" s="108"/>
      <c r="P360" s="112"/>
      <c r="Q360" s="112"/>
    </row>
    <row r="361" spans="1:17" s="102" customFormat="1">
      <c r="A361" s="110"/>
      <c r="B361" s="110"/>
      <c r="C361" s="111"/>
      <c r="D361" s="111"/>
      <c r="E361" s="111"/>
      <c r="F361" s="111"/>
      <c r="G361" s="110"/>
      <c r="H361" s="108"/>
      <c r="I361" s="108"/>
      <c r="P361" s="112"/>
      <c r="Q361" s="112"/>
    </row>
    <row r="362" spans="1:17" s="102" customFormat="1">
      <c r="A362" s="110"/>
      <c r="B362" s="110"/>
      <c r="C362" s="111"/>
      <c r="D362" s="111"/>
      <c r="E362" s="111"/>
      <c r="F362" s="111"/>
      <c r="G362" s="110"/>
      <c r="H362" s="108"/>
      <c r="I362" s="108"/>
      <c r="P362" s="112"/>
      <c r="Q362" s="112"/>
    </row>
    <row r="363" spans="1:17" s="102" customFormat="1">
      <c r="A363" s="110"/>
      <c r="B363" s="110"/>
      <c r="C363" s="111"/>
      <c r="D363" s="111"/>
      <c r="E363" s="111"/>
      <c r="F363" s="111"/>
      <c r="G363" s="110"/>
      <c r="H363" s="108"/>
      <c r="I363" s="108"/>
      <c r="P363" s="112"/>
      <c r="Q363" s="112"/>
    </row>
    <row r="364" spans="1:17" s="102" customFormat="1">
      <c r="A364" s="110"/>
      <c r="B364" s="110"/>
      <c r="C364" s="111"/>
      <c r="D364" s="111"/>
      <c r="E364" s="111"/>
      <c r="F364" s="111"/>
      <c r="G364" s="110"/>
      <c r="H364" s="108"/>
      <c r="I364" s="108"/>
      <c r="P364" s="112"/>
      <c r="Q364" s="112"/>
    </row>
    <row r="365" spans="1:17" s="102" customFormat="1">
      <c r="A365" s="110"/>
      <c r="B365" s="110"/>
      <c r="C365" s="111"/>
      <c r="D365" s="111"/>
      <c r="E365" s="111"/>
      <c r="F365" s="111"/>
      <c r="G365" s="110"/>
      <c r="H365" s="108"/>
      <c r="I365" s="108"/>
      <c r="P365" s="112"/>
      <c r="Q365" s="112"/>
    </row>
    <row r="366" spans="1:17" s="102" customFormat="1">
      <c r="A366" s="110"/>
      <c r="B366" s="110"/>
      <c r="C366" s="111"/>
      <c r="D366" s="111"/>
      <c r="E366" s="111"/>
      <c r="F366" s="111"/>
      <c r="G366" s="110"/>
      <c r="H366" s="108"/>
      <c r="I366" s="108"/>
      <c r="P366" s="112"/>
      <c r="Q366" s="112"/>
    </row>
    <row r="367" spans="1:17" s="102" customFormat="1">
      <c r="A367" s="110"/>
      <c r="B367" s="110"/>
      <c r="C367" s="111"/>
      <c r="D367" s="111"/>
      <c r="E367" s="111"/>
      <c r="F367" s="111"/>
      <c r="G367" s="110"/>
      <c r="H367" s="108"/>
      <c r="I367" s="108"/>
      <c r="P367" s="112"/>
      <c r="Q367" s="112"/>
    </row>
    <row r="368" spans="1:17" s="102" customFormat="1">
      <c r="A368" s="110"/>
      <c r="B368" s="110"/>
      <c r="C368" s="111"/>
      <c r="D368" s="111"/>
      <c r="E368" s="111"/>
      <c r="F368" s="111"/>
      <c r="G368" s="110"/>
      <c r="H368" s="108"/>
      <c r="I368" s="108"/>
      <c r="P368" s="112"/>
      <c r="Q368" s="112"/>
    </row>
    <row r="369" spans="1:17" s="102" customFormat="1">
      <c r="A369" s="110"/>
      <c r="B369" s="110"/>
      <c r="C369" s="111"/>
      <c r="D369" s="111"/>
      <c r="E369" s="111"/>
      <c r="F369" s="111"/>
      <c r="G369" s="110"/>
      <c r="H369" s="108"/>
      <c r="I369" s="108"/>
      <c r="P369" s="112"/>
      <c r="Q369" s="112"/>
    </row>
    <row r="370" spans="1:17" s="102" customFormat="1">
      <c r="A370" s="110"/>
      <c r="B370" s="110"/>
      <c r="C370" s="111"/>
      <c r="D370" s="111"/>
      <c r="E370" s="111"/>
      <c r="F370" s="111"/>
      <c r="G370" s="110"/>
      <c r="H370" s="108"/>
      <c r="I370" s="108"/>
      <c r="P370" s="112"/>
      <c r="Q370" s="112"/>
    </row>
    <row r="371" spans="1:17" s="102" customFormat="1">
      <c r="A371" s="110"/>
      <c r="B371" s="110"/>
      <c r="C371" s="111"/>
      <c r="D371" s="111"/>
      <c r="E371" s="111"/>
      <c r="F371" s="111"/>
      <c r="G371" s="110"/>
      <c r="H371" s="108"/>
      <c r="I371" s="108"/>
      <c r="P371" s="112"/>
      <c r="Q371" s="112"/>
    </row>
    <row r="372" spans="1:17" s="102" customFormat="1">
      <c r="A372" s="110"/>
      <c r="B372" s="110"/>
      <c r="C372" s="111"/>
      <c r="D372" s="111"/>
      <c r="E372" s="111"/>
      <c r="F372" s="111"/>
      <c r="G372" s="110"/>
      <c r="H372" s="108"/>
      <c r="I372" s="108"/>
      <c r="P372" s="112"/>
      <c r="Q372" s="112"/>
    </row>
    <row r="373" spans="1:17" s="102" customFormat="1">
      <c r="A373" s="110"/>
      <c r="B373" s="110"/>
      <c r="C373" s="111"/>
      <c r="D373" s="111"/>
      <c r="E373" s="111"/>
      <c r="F373" s="111"/>
      <c r="G373" s="110"/>
      <c r="H373" s="108"/>
      <c r="I373" s="108"/>
      <c r="P373" s="112"/>
      <c r="Q373" s="112"/>
    </row>
    <row r="374" spans="1:17" s="102" customFormat="1">
      <c r="A374" s="110"/>
      <c r="B374" s="110"/>
      <c r="C374" s="111"/>
      <c r="D374" s="111"/>
      <c r="E374" s="111"/>
      <c r="F374" s="111"/>
      <c r="G374" s="110"/>
      <c r="H374" s="108"/>
      <c r="I374" s="108"/>
      <c r="P374" s="112"/>
      <c r="Q374" s="112"/>
    </row>
    <row r="375" spans="1:17" s="102" customFormat="1">
      <c r="A375" s="110"/>
      <c r="B375" s="110"/>
      <c r="C375" s="111"/>
      <c r="D375" s="111"/>
      <c r="E375" s="111"/>
      <c r="F375" s="111"/>
      <c r="G375" s="110"/>
      <c r="H375" s="108"/>
      <c r="I375" s="108"/>
      <c r="P375" s="112"/>
      <c r="Q375" s="112"/>
    </row>
    <row r="376" spans="1:17" s="102" customFormat="1">
      <c r="A376" s="110"/>
      <c r="B376" s="110"/>
      <c r="C376" s="111"/>
      <c r="D376" s="111"/>
      <c r="E376" s="111"/>
      <c r="F376" s="111"/>
      <c r="G376" s="110"/>
      <c r="H376" s="108"/>
      <c r="I376" s="108"/>
      <c r="P376" s="112"/>
      <c r="Q376" s="112"/>
    </row>
    <row r="377" spans="1:17" s="102" customFormat="1">
      <c r="A377" s="110"/>
      <c r="B377" s="110"/>
      <c r="C377" s="111"/>
      <c r="D377" s="111"/>
      <c r="E377" s="111"/>
      <c r="F377" s="111"/>
      <c r="G377" s="110"/>
      <c r="H377" s="108"/>
      <c r="I377" s="108"/>
      <c r="P377" s="112"/>
      <c r="Q377" s="112"/>
    </row>
    <row r="378" spans="1:17" s="102" customFormat="1">
      <c r="A378" s="110"/>
      <c r="B378" s="110"/>
      <c r="C378" s="111"/>
      <c r="D378" s="111"/>
      <c r="E378" s="111"/>
      <c r="F378" s="111"/>
      <c r="G378" s="110"/>
      <c r="H378" s="108"/>
      <c r="I378" s="108"/>
      <c r="P378" s="112"/>
      <c r="Q378" s="112"/>
    </row>
    <row r="379" spans="1:17" s="102" customFormat="1">
      <c r="A379" s="110"/>
      <c r="B379" s="110"/>
      <c r="C379" s="111"/>
      <c r="D379" s="111"/>
      <c r="E379" s="111"/>
      <c r="F379" s="111"/>
      <c r="G379" s="110"/>
      <c r="H379" s="108"/>
      <c r="I379" s="108"/>
      <c r="P379" s="112"/>
      <c r="Q379" s="112"/>
    </row>
    <row r="380" spans="1:17" s="102" customFormat="1">
      <c r="A380" s="110"/>
      <c r="B380" s="110"/>
      <c r="C380" s="111"/>
      <c r="D380" s="111"/>
      <c r="E380" s="111"/>
      <c r="F380" s="111"/>
      <c r="G380" s="110"/>
      <c r="H380" s="108"/>
      <c r="I380" s="108"/>
      <c r="P380" s="112"/>
      <c r="Q380" s="112"/>
    </row>
    <row r="381" spans="1:17" s="102" customFormat="1">
      <c r="A381" s="110"/>
      <c r="B381" s="110"/>
      <c r="C381" s="111"/>
      <c r="D381" s="111"/>
      <c r="E381" s="111"/>
      <c r="F381" s="111"/>
      <c r="G381" s="110"/>
      <c r="H381" s="108"/>
      <c r="I381" s="108"/>
      <c r="P381" s="112"/>
      <c r="Q381" s="112"/>
    </row>
    <row r="382" spans="1:17" s="102" customFormat="1">
      <c r="A382" s="110"/>
      <c r="B382" s="110"/>
      <c r="C382" s="111"/>
      <c r="D382" s="111"/>
      <c r="E382" s="111"/>
      <c r="F382" s="111"/>
      <c r="G382" s="110"/>
      <c r="H382" s="108"/>
      <c r="I382" s="108"/>
      <c r="P382" s="112"/>
      <c r="Q382" s="112"/>
    </row>
    <row r="383" spans="1:17" s="102" customFormat="1">
      <c r="A383" s="110"/>
      <c r="B383" s="110"/>
      <c r="C383" s="111"/>
      <c r="D383" s="111"/>
      <c r="E383" s="111"/>
      <c r="F383" s="111"/>
      <c r="G383" s="110"/>
      <c r="H383" s="108"/>
      <c r="I383" s="108"/>
      <c r="P383" s="112"/>
      <c r="Q383" s="112"/>
    </row>
    <row r="384" spans="1:17" s="102" customFormat="1">
      <c r="A384" s="110"/>
      <c r="B384" s="110"/>
      <c r="C384" s="111"/>
      <c r="D384" s="111"/>
      <c r="E384" s="111"/>
      <c r="F384" s="111"/>
      <c r="G384" s="110"/>
      <c r="H384" s="108"/>
      <c r="I384" s="108"/>
      <c r="P384" s="112"/>
      <c r="Q384" s="112"/>
    </row>
    <row r="385" spans="1:17" s="102" customFormat="1">
      <c r="A385" s="110"/>
      <c r="B385" s="110"/>
      <c r="C385" s="111"/>
      <c r="D385" s="111"/>
      <c r="E385" s="111"/>
      <c r="F385" s="111"/>
      <c r="G385" s="110"/>
      <c r="H385" s="108"/>
      <c r="I385" s="108"/>
      <c r="P385" s="112"/>
      <c r="Q385" s="112"/>
    </row>
    <row r="386" spans="1:17" s="102" customFormat="1">
      <c r="A386" s="110"/>
      <c r="B386" s="110"/>
      <c r="C386" s="111"/>
      <c r="D386" s="111"/>
      <c r="E386" s="111"/>
      <c r="F386" s="111"/>
      <c r="G386" s="110"/>
      <c r="H386" s="108"/>
      <c r="I386" s="108"/>
      <c r="P386" s="112"/>
      <c r="Q386" s="112"/>
    </row>
    <row r="387" spans="1:17" s="102" customFormat="1">
      <c r="A387" s="110"/>
      <c r="B387" s="110"/>
      <c r="C387" s="111"/>
      <c r="D387" s="111"/>
      <c r="E387" s="111"/>
      <c r="F387" s="111"/>
      <c r="G387" s="110"/>
      <c r="H387" s="108"/>
      <c r="I387" s="108"/>
      <c r="P387" s="112"/>
      <c r="Q387" s="112"/>
    </row>
    <row r="388" spans="1:17" s="102" customFormat="1">
      <c r="A388" s="110"/>
      <c r="B388" s="110"/>
      <c r="C388" s="111"/>
      <c r="D388" s="111"/>
      <c r="E388" s="111"/>
      <c r="F388" s="111"/>
      <c r="G388" s="110"/>
      <c r="H388" s="108"/>
      <c r="I388" s="108"/>
      <c r="P388" s="112"/>
      <c r="Q388" s="112"/>
    </row>
    <row r="389" spans="1:17" s="102" customFormat="1">
      <c r="A389" s="110"/>
      <c r="B389" s="110"/>
      <c r="C389" s="111"/>
      <c r="D389" s="111"/>
      <c r="E389" s="111"/>
      <c r="F389" s="111"/>
      <c r="G389" s="110"/>
      <c r="H389" s="108"/>
      <c r="I389" s="108"/>
      <c r="P389" s="112"/>
      <c r="Q389" s="112"/>
    </row>
    <row r="390" spans="1:17" s="102" customFormat="1">
      <c r="A390" s="110"/>
      <c r="B390" s="110"/>
      <c r="C390" s="111"/>
      <c r="D390" s="111"/>
      <c r="E390" s="111"/>
      <c r="F390" s="111"/>
      <c r="G390" s="110"/>
      <c r="H390" s="108"/>
      <c r="I390" s="108"/>
      <c r="P390" s="112"/>
      <c r="Q390" s="112"/>
    </row>
    <row r="391" spans="1:17" s="102" customFormat="1">
      <c r="A391" s="110"/>
      <c r="B391" s="110"/>
      <c r="C391" s="111"/>
      <c r="D391" s="111"/>
      <c r="E391" s="111"/>
      <c r="F391" s="111"/>
      <c r="G391" s="110"/>
      <c r="H391" s="108"/>
      <c r="I391" s="108"/>
      <c r="P391" s="112"/>
      <c r="Q391" s="112"/>
    </row>
    <row r="392" spans="1:17" s="102" customFormat="1">
      <c r="A392" s="110"/>
      <c r="B392" s="110"/>
      <c r="C392" s="111"/>
      <c r="D392" s="111"/>
      <c r="E392" s="111"/>
      <c r="F392" s="111"/>
      <c r="G392" s="110"/>
      <c r="H392" s="108"/>
      <c r="I392" s="108"/>
      <c r="P392" s="112"/>
      <c r="Q392" s="112"/>
    </row>
    <row r="393" spans="1:17" s="102" customFormat="1">
      <c r="A393" s="110"/>
      <c r="B393" s="110"/>
      <c r="C393" s="111"/>
      <c r="D393" s="111"/>
      <c r="E393" s="111"/>
      <c r="F393" s="111"/>
      <c r="G393" s="110"/>
      <c r="H393" s="108"/>
      <c r="I393" s="108"/>
      <c r="P393" s="112"/>
      <c r="Q393" s="112"/>
    </row>
    <row r="394" spans="1:17" s="102" customFormat="1">
      <c r="A394" s="110"/>
      <c r="B394" s="110"/>
      <c r="C394" s="111"/>
      <c r="D394" s="111"/>
      <c r="E394" s="111"/>
      <c r="F394" s="111"/>
      <c r="G394" s="110"/>
      <c r="H394" s="108"/>
      <c r="I394" s="108"/>
      <c r="P394" s="112"/>
      <c r="Q394" s="112"/>
    </row>
    <row r="395" spans="1:17" s="102" customFormat="1">
      <c r="A395" s="110"/>
      <c r="B395" s="110"/>
      <c r="C395" s="111"/>
      <c r="D395" s="111"/>
      <c r="E395" s="111"/>
      <c r="F395" s="111"/>
      <c r="G395" s="110"/>
      <c r="H395" s="108"/>
      <c r="I395" s="108"/>
      <c r="P395" s="112"/>
      <c r="Q395" s="112"/>
    </row>
    <row r="396" spans="1:17" s="102" customFormat="1">
      <c r="A396" s="110"/>
      <c r="B396" s="110"/>
      <c r="C396" s="111"/>
      <c r="D396" s="111"/>
      <c r="E396" s="111"/>
      <c r="F396" s="111"/>
      <c r="G396" s="110"/>
      <c r="H396" s="108"/>
      <c r="I396" s="108"/>
      <c r="P396" s="112"/>
      <c r="Q396" s="112"/>
    </row>
    <row r="397" spans="1:17" s="102" customFormat="1">
      <c r="A397" s="110"/>
      <c r="B397" s="110"/>
      <c r="C397" s="111"/>
      <c r="D397" s="111"/>
      <c r="E397" s="111"/>
      <c r="F397" s="111"/>
      <c r="G397" s="110"/>
      <c r="H397" s="108"/>
      <c r="I397" s="108"/>
      <c r="P397" s="112"/>
      <c r="Q397" s="112"/>
    </row>
    <row r="398" spans="1:17" s="102" customFormat="1">
      <c r="A398" s="110"/>
      <c r="B398" s="110"/>
      <c r="C398" s="111"/>
      <c r="D398" s="111"/>
      <c r="E398" s="111"/>
      <c r="F398" s="111"/>
      <c r="G398" s="110"/>
      <c r="H398" s="108"/>
      <c r="I398" s="108"/>
      <c r="P398" s="112"/>
      <c r="Q398" s="112"/>
    </row>
    <row r="399" spans="1:17" s="102" customFormat="1">
      <c r="A399" s="110"/>
      <c r="B399" s="110"/>
      <c r="C399" s="111"/>
      <c r="D399" s="111"/>
      <c r="E399" s="111"/>
      <c r="F399" s="111"/>
      <c r="G399" s="110"/>
      <c r="H399" s="108"/>
      <c r="I399" s="108"/>
      <c r="P399" s="112"/>
      <c r="Q399" s="112"/>
    </row>
    <row r="400" spans="1:17" s="102" customFormat="1">
      <c r="A400" s="110"/>
      <c r="B400" s="110"/>
      <c r="C400" s="111"/>
      <c r="D400" s="111"/>
      <c r="E400" s="111"/>
      <c r="F400" s="111"/>
      <c r="G400" s="110"/>
      <c r="H400" s="108"/>
      <c r="I400" s="108"/>
      <c r="P400" s="112"/>
      <c r="Q400" s="112"/>
    </row>
    <row r="401" spans="1:17" s="102" customFormat="1">
      <c r="A401" s="110"/>
      <c r="B401" s="110"/>
      <c r="C401" s="111"/>
      <c r="D401" s="111"/>
      <c r="E401" s="111"/>
      <c r="F401" s="111"/>
      <c r="G401" s="110"/>
      <c r="H401" s="108"/>
      <c r="I401" s="108"/>
      <c r="P401" s="112"/>
      <c r="Q401" s="112"/>
    </row>
    <row r="402" spans="1:17" s="102" customFormat="1">
      <c r="A402" s="110"/>
      <c r="B402" s="110"/>
      <c r="C402" s="111"/>
      <c r="D402" s="111"/>
      <c r="E402" s="111"/>
      <c r="F402" s="111"/>
      <c r="G402" s="110"/>
      <c r="H402" s="108"/>
      <c r="I402" s="108"/>
      <c r="P402" s="112"/>
      <c r="Q402" s="112"/>
    </row>
    <row r="403" spans="1:17" s="102" customFormat="1">
      <c r="A403" s="110"/>
      <c r="B403" s="110"/>
      <c r="C403" s="111"/>
      <c r="D403" s="111"/>
      <c r="E403" s="111"/>
      <c r="F403" s="111"/>
      <c r="G403" s="110"/>
      <c r="H403" s="108"/>
      <c r="I403" s="108"/>
      <c r="P403" s="112"/>
      <c r="Q403" s="112"/>
    </row>
    <row r="404" spans="1:17" s="102" customFormat="1">
      <c r="A404" s="110"/>
      <c r="B404" s="110"/>
      <c r="C404" s="111"/>
      <c r="D404" s="111"/>
      <c r="E404" s="111"/>
      <c r="F404" s="111"/>
      <c r="G404" s="110"/>
      <c r="H404" s="108"/>
      <c r="I404" s="108"/>
      <c r="P404" s="112"/>
      <c r="Q404" s="112"/>
    </row>
    <row r="405" spans="1:17" s="102" customFormat="1">
      <c r="A405" s="110"/>
      <c r="B405" s="110"/>
      <c r="C405" s="111"/>
      <c r="D405" s="111"/>
      <c r="E405" s="111"/>
      <c r="F405" s="111"/>
      <c r="G405" s="110"/>
      <c r="H405" s="108"/>
      <c r="I405" s="108"/>
      <c r="P405" s="112"/>
      <c r="Q405" s="112"/>
    </row>
    <row r="406" spans="1:17" s="102" customFormat="1">
      <c r="A406" s="110"/>
      <c r="B406" s="110"/>
      <c r="C406" s="111"/>
      <c r="D406" s="111"/>
      <c r="E406" s="111"/>
      <c r="F406" s="111"/>
      <c r="G406" s="110"/>
      <c r="H406" s="108"/>
      <c r="I406" s="108"/>
      <c r="P406" s="112"/>
      <c r="Q406" s="112"/>
    </row>
    <row r="407" spans="1:17" s="102" customFormat="1">
      <c r="A407" s="110"/>
      <c r="B407" s="110"/>
      <c r="C407" s="111"/>
      <c r="D407" s="111"/>
      <c r="E407" s="111"/>
      <c r="F407" s="111"/>
      <c r="G407" s="110"/>
      <c r="H407" s="108"/>
      <c r="I407" s="108"/>
      <c r="P407" s="112"/>
      <c r="Q407" s="112"/>
    </row>
    <row r="408" spans="1:17" s="102" customFormat="1">
      <c r="A408" s="110"/>
      <c r="B408" s="110"/>
      <c r="C408" s="111"/>
      <c r="D408" s="111"/>
      <c r="E408" s="111"/>
      <c r="F408" s="111"/>
      <c r="G408" s="110"/>
      <c r="H408" s="108"/>
      <c r="I408" s="108"/>
      <c r="P408" s="112"/>
      <c r="Q408" s="112"/>
    </row>
    <row r="409" spans="1:17" s="102" customFormat="1">
      <c r="A409" s="110"/>
      <c r="B409" s="110"/>
      <c r="C409" s="111"/>
      <c r="D409" s="111"/>
      <c r="E409" s="111"/>
      <c r="F409" s="111"/>
      <c r="G409" s="110"/>
      <c r="H409" s="108"/>
      <c r="I409" s="108"/>
      <c r="P409" s="112"/>
      <c r="Q409" s="112"/>
    </row>
    <row r="410" spans="1:17" s="102" customFormat="1">
      <c r="A410" s="110"/>
      <c r="B410" s="110"/>
      <c r="C410" s="111"/>
      <c r="D410" s="111"/>
      <c r="E410" s="111"/>
      <c r="F410" s="111"/>
      <c r="G410" s="110"/>
      <c r="H410" s="108"/>
      <c r="I410" s="108"/>
      <c r="P410" s="112"/>
      <c r="Q410" s="112"/>
    </row>
    <row r="411" spans="1:17" s="102" customFormat="1">
      <c r="A411" s="110"/>
      <c r="B411" s="110"/>
      <c r="C411" s="111"/>
      <c r="D411" s="111"/>
      <c r="E411" s="111"/>
      <c r="F411" s="111"/>
      <c r="G411" s="110"/>
      <c r="H411" s="108"/>
      <c r="I411" s="108"/>
      <c r="P411" s="112"/>
      <c r="Q411" s="112"/>
    </row>
    <row r="412" spans="1:17" s="102" customFormat="1">
      <c r="A412" s="110"/>
      <c r="B412" s="110"/>
      <c r="C412" s="111"/>
      <c r="D412" s="111"/>
      <c r="E412" s="111"/>
      <c r="F412" s="111"/>
      <c r="G412" s="110"/>
      <c r="H412" s="108"/>
      <c r="I412" s="108"/>
      <c r="P412" s="112"/>
      <c r="Q412" s="112"/>
    </row>
    <row r="413" spans="1:17" s="102" customFormat="1">
      <c r="A413" s="110"/>
      <c r="B413" s="110"/>
      <c r="C413" s="111"/>
      <c r="D413" s="111"/>
      <c r="E413" s="111"/>
      <c r="F413" s="111"/>
      <c r="G413" s="110"/>
      <c r="H413" s="108"/>
      <c r="I413" s="108"/>
      <c r="P413" s="112"/>
      <c r="Q413" s="112"/>
    </row>
    <row r="414" spans="1:17" s="102" customFormat="1">
      <c r="A414" s="110"/>
      <c r="B414" s="110"/>
      <c r="C414" s="111"/>
      <c r="D414" s="111"/>
      <c r="E414" s="111"/>
      <c r="F414" s="111"/>
      <c r="G414" s="110"/>
      <c r="H414" s="108"/>
      <c r="I414" s="108"/>
      <c r="P414" s="112"/>
      <c r="Q414" s="112"/>
    </row>
    <row r="415" spans="1:17" s="102" customFormat="1">
      <c r="A415" s="110"/>
      <c r="B415" s="110"/>
      <c r="C415" s="111"/>
      <c r="D415" s="111"/>
      <c r="E415" s="111"/>
      <c r="F415" s="111"/>
      <c r="G415" s="110"/>
      <c r="H415" s="108"/>
      <c r="I415" s="108"/>
      <c r="P415" s="112"/>
      <c r="Q415" s="112"/>
    </row>
    <row r="416" spans="1:17" s="102" customFormat="1">
      <c r="A416" s="110"/>
      <c r="B416" s="110"/>
      <c r="C416" s="111"/>
      <c r="D416" s="111"/>
      <c r="E416" s="111"/>
      <c r="F416" s="111"/>
      <c r="G416" s="110"/>
      <c r="H416" s="108"/>
      <c r="I416" s="108"/>
      <c r="P416" s="112"/>
      <c r="Q416" s="112"/>
    </row>
    <row r="417" spans="1:17" s="102" customFormat="1">
      <c r="A417" s="110"/>
      <c r="B417" s="110"/>
      <c r="C417" s="111"/>
      <c r="D417" s="111"/>
      <c r="E417" s="111"/>
      <c r="F417" s="111"/>
      <c r="G417" s="110"/>
      <c r="H417" s="108"/>
      <c r="I417" s="108"/>
      <c r="P417" s="112"/>
      <c r="Q417" s="112"/>
    </row>
    <row r="418" spans="1:17" s="102" customFormat="1">
      <c r="A418" s="110"/>
      <c r="B418" s="110"/>
      <c r="C418" s="111"/>
      <c r="D418" s="111"/>
      <c r="E418" s="111"/>
      <c r="F418" s="111"/>
      <c r="G418" s="110"/>
      <c r="H418" s="108"/>
      <c r="I418" s="108"/>
      <c r="P418" s="112"/>
      <c r="Q418" s="112"/>
    </row>
    <row r="419" spans="1:17" s="102" customFormat="1">
      <c r="A419" s="110"/>
      <c r="B419" s="110"/>
      <c r="C419" s="111"/>
      <c r="D419" s="111"/>
      <c r="E419" s="111"/>
      <c r="F419" s="111"/>
      <c r="G419" s="110"/>
      <c r="H419" s="108"/>
      <c r="I419" s="108"/>
      <c r="P419" s="112"/>
      <c r="Q419" s="112"/>
    </row>
    <row r="420" spans="1:17" s="102" customFormat="1">
      <c r="A420" s="110"/>
      <c r="B420" s="110"/>
      <c r="C420" s="111"/>
      <c r="D420" s="111"/>
      <c r="E420" s="111"/>
      <c r="F420" s="111"/>
      <c r="G420" s="110"/>
      <c r="H420" s="108"/>
      <c r="I420" s="108"/>
      <c r="P420" s="112"/>
      <c r="Q420" s="112"/>
    </row>
    <row r="421" spans="1:17" s="102" customFormat="1">
      <c r="A421" s="110"/>
      <c r="B421" s="110"/>
      <c r="C421" s="111"/>
      <c r="D421" s="111"/>
      <c r="E421" s="111"/>
      <c r="F421" s="111"/>
      <c r="G421" s="110"/>
      <c r="H421" s="108"/>
      <c r="I421" s="108"/>
      <c r="P421" s="112"/>
      <c r="Q421" s="112"/>
    </row>
    <row r="422" spans="1:17" s="102" customFormat="1">
      <c r="A422" s="110"/>
      <c r="B422" s="110"/>
      <c r="C422" s="111"/>
      <c r="D422" s="111"/>
      <c r="E422" s="111"/>
      <c r="F422" s="111"/>
      <c r="G422" s="110"/>
      <c r="H422" s="108"/>
      <c r="I422" s="108"/>
      <c r="P422" s="112"/>
      <c r="Q422" s="112"/>
    </row>
    <row r="423" spans="1:17" s="102" customFormat="1">
      <c r="A423" s="110"/>
      <c r="B423" s="110"/>
      <c r="C423" s="111"/>
      <c r="D423" s="111"/>
      <c r="E423" s="111"/>
      <c r="F423" s="111"/>
      <c r="G423" s="110"/>
      <c r="H423" s="108"/>
      <c r="I423" s="108"/>
      <c r="P423" s="112"/>
      <c r="Q423" s="112"/>
    </row>
    <row r="424" spans="1:17" s="102" customFormat="1">
      <c r="A424" s="110"/>
      <c r="B424" s="110"/>
      <c r="C424" s="111"/>
      <c r="D424" s="111"/>
      <c r="E424" s="111"/>
      <c r="F424" s="111"/>
      <c r="G424" s="110"/>
      <c r="H424" s="108"/>
      <c r="I424" s="108"/>
      <c r="P424" s="112"/>
      <c r="Q424" s="112"/>
    </row>
    <row r="425" spans="1:17" s="102" customFormat="1">
      <c r="A425" s="110"/>
      <c r="B425" s="110"/>
      <c r="C425" s="111"/>
      <c r="D425" s="111"/>
      <c r="E425" s="111"/>
      <c r="F425" s="111"/>
      <c r="G425" s="110"/>
      <c r="H425" s="108"/>
      <c r="I425" s="108"/>
      <c r="P425" s="112"/>
      <c r="Q425" s="112"/>
    </row>
    <row r="426" spans="1:17" s="102" customFormat="1">
      <c r="A426" s="110"/>
      <c r="B426" s="110"/>
      <c r="C426" s="111"/>
      <c r="D426" s="111"/>
      <c r="E426" s="111"/>
      <c r="F426" s="111"/>
      <c r="G426" s="110"/>
      <c r="H426" s="108"/>
      <c r="I426" s="108"/>
      <c r="P426" s="112"/>
      <c r="Q426" s="112"/>
    </row>
    <row r="427" spans="1:17" s="102" customFormat="1">
      <c r="A427" s="110"/>
      <c r="B427" s="110"/>
      <c r="C427" s="111"/>
      <c r="D427" s="111"/>
      <c r="E427" s="111"/>
      <c r="F427" s="111"/>
      <c r="G427" s="110"/>
      <c r="H427" s="108"/>
      <c r="I427" s="108"/>
      <c r="P427" s="112"/>
      <c r="Q427" s="112"/>
    </row>
    <row r="428" spans="1:17" s="102" customFormat="1">
      <c r="A428" s="110"/>
      <c r="B428" s="110"/>
      <c r="C428" s="111"/>
      <c r="D428" s="111"/>
      <c r="E428" s="111"/>
      <c r="F428" s="111"/>
      <c r="G428" s="110"/>
      <c r="H428" s="108"/>
      <c r="I428" s="108"/>
      <c r="P428" s="112"/>
      <c r="Q428" s="112"/>
    </row>
    <row r="429" spans="1:17" s="102" customFormat="1">
      <c r="A429" s="110"/>
      <c r="B429" s="110"/>
      <c r="C429" s="111"/>
      <c r="D429" s="111"/>
      <c r="E429" s="111"/>
      <c r="F429" s="111"/>
      <c r="G429" s="110"/>
      <c r="H429" s="108"/>
      <c r="I429" s="108"/>
      <c r="P429" s="112"/>
      <c r="Q429" s="112"/>
    </row>
    <row r="430" spans="1:17" s="102" customFormat="1">
      <c r="A430" s="110"/>
      <c r="B430" s="110"/>
      <c r="C430" s="111"/>
      <c r="D430" s="111"/>
      <c r="E430" s="111"/>
      <c r="F430" s="111"/>
      <c r="G430" s="110"/>
      <c r="H430" s="108"/>
      <c r="I430" s="108"/>
      <c r="P430" s="112"/>
      <c r="Q430" s="112"/>
    </row>
    <row r="431" spans="1:17" s="102" customFormat="1">
      <c r="A431" s="110"/>
      <c r="B431" s="110"/>
      <c r="C431" s="111"/>
      <c r="D431" s="111"/>
      <c r="E431" s="111"/>
      <c r="F431" s="111"/>
      <c r="G431" s="110"/>
      <c r="H431" s="108"/>
      <c r="I431" s="108"/>
      <c r="P431" s="112"/>
      <c r="Q431" s="112"/>
    </row>
    <row r="432" spans="1:17" s="102" customFormat="1">
      <c r="A432" s="110"/>
      <c r="B432" s="110"/>
      <c r="C432" s="111"/>
      <c r="D432" s="111"/>
      <c r="E432" s="111"/>
      <c r="F432" s="111"/>
      <c r="G432" s="110"/>
      <c r="H432" s="108"/>
      <c r="I432" s="108"/>
      <c r="P432" s="112"/>
      <c r="Q432" s="112"/>
    </row>
    <row r="433" spans="1:17" s="102" customFormat="1">
      <c r="A433" s="110"/>
      <c r="B433" s="110"/>
      <c r="C433" s="111"/>
      <c r="D433" s="111"/>
      <c r="E433" s="111"/>
      <c r="F433" s="111"/>
      <c r="G433" s="110"/>
      <c r="H433" s="108"/>
      <c r="I433" s="108"/>
      <c r="P433" s="112"/>
      <c r="Q433" s="112"/>
    </row>
    <row r="434" spans="1:17" s="102" customFormat="1">
      <c r="A434" s="110"/>
      <c r="B434" s="110"/>
      <c r="C434" s="111"/>
      <c r="D434" s="111"/>
      <c r="E434" s="111"/>
      <c r="F434" s="111"/>
      <c r="G434" s="110"/>
      <c r="H434" s="108"/>
      <c r="I434" s="108"/>
      <c r="P434" s="112"/>
      <c r="Q434" s="112"/>
    </row>
    <row r="435" spans="1:17" s="102" customFormat="1">
      <c r="A435" s="110"/>
      <c r="B435" s="110"/>
      <c r="C435" s="111"/>
      <c r="D435" s="111"/>
      <c r="E435" s="111"/>
      <c r="F435" s="111"/>
      <c r="G435" s="110"/>
      <c r="H435" s="108"/>
      <c r="I435" s="108"/>
      <c r="P435" s="112"/>
      <c r="Q435" s="112"/>
    </row>
    <row r="436" spans="1:17" s="102" customFormat="1">
      <c r="A436" s="110"/>
      <c r="B436" s="110"/>
      <c r="C436" s="111"/>
      <c r="D436" s="111"/>
      <c r="E436" s="111"/>
      <c r="F436" s="111"/>
      <c r="G436" s="110"/>
      <c r="H436" s="108"/>
      <c r="I436" s="108"/>
      <c r="P436" s="112"/>
      <c r="Q436" s="112"/>
    </row>
    <row r="437" spans="1:17" s="102" customFormat="1">
      <c r="A437" s="110"/>
      <c r="B437" s="110"/>
      <c r="C437" s="111"/>
      <c r="D437" s="111"/>
      <c r="E437" s="111"/>
      <c r="F437" s="111"/>
      <c r="G437" s="110"/>
      <c r="H437" s="108"/>
      <c r="I437" s="108"/>
      <c r="P437" s="112"/>
      <c r="Q437" s="112"/>
    </row>
    <row r="438" spans="1:17" s="102" customFormat="1">
      <c r="A438" s="110"/>
      <c r="B438" s="110"/>
      <c r="C438" s="111"/>
      <c r="D438" s="111"/>
      <c r="E438" s="111"/>
      <c r="F438" s="111"/>
      <c r="G438" s="110"/>
      <c r="H438" s="108"/>
      <c r="I438" s="108"/>
      <c r="P438" s="112"/>
      <c r="Q438" s="112"/>
    </row>
    <row r="439" spans="1:17" s="102" customFormat="1">
      <c r="A439" s="110"/>
      <c r="B439" s="110"/>
      <c r="C439" s="111"/>
      <c r="D439" s="111"/>
      <c r="E439" s="111"/>
      <c r="F439" s="111"/>
      <c r="G439" s="110"/>
      <c r="H439" s="108"/>
      <c r="I439" s="108"/>
      <c r="P439" s="112"/>
      <c r="Q439" s="112"/>
    </row>
    <row r="440" spans="1:17" s="102" customFormat="1">
      <c r="A440" s="110"/>
      <c r="B440" s="110"/>
      <c r="C440" s="111"/>
      <c r="D440" s="111"/>
      <c r="E440" s="111"/>
      <c r="F440" s="111"/>
      <c r="G440" s="110"/>
      <c r="H440" s="108"/>
      <c r="I440" s="108"/>
      <c r="P440" s="112"/>
      <c r="Q440" s="112"/>
    </row>
    <row r="441" spans="1:17" s="102" customFormat="1">
      <c r="A441" s="110"/>
      <c r="B441" s="110"/>
      <c r="C441" s="111"/>
      <c r="D441" s="111"/>
      <c r="E441" s="111"/>
      <c r="F441" s="111"/>
      <c r="G441" s="110"/>
      <c r="H441" s="108"/>
      <c r="I441" s="108"/>
      <c r="P441" s="112"/>
      <c r="Q441" s="112"/>
    </row>
    <row r="442" spans="1:17" s="102" customFormat="1">
      <c r="A442" s="110"/>
      <c r="B442" s="110"/>
      <c r="C442" s="111"/>
      <c r="D442" s="111"/>
      <c r="E442" s="111"/>
      <c r="F442" s="111"/>
      <c r="G442" s="110"/>
      <c r="H442" s="108"/>
      <c r="I442" s="108"/>
      <c r="P442" s="112"/>
      <c r="Q442" s="112"/>
    </row>
    <row r="443" spans="1:17" s="102" customFormat="1">
      <c r="A443" s="110"/>
      <c r="B443" s="110"/>
      <c r="C443" s="111"/>
      <c r="D443" s="111"/>
      <c r="E443" s="111"/>
      <c r="F443" s="111"/>
      <c r="G443" s="110"/>
      <c r="H443" s="108"/>
      <c r="I443" s="108"/>
      <c r="P443" s="112"/>
      <c r="Q443" s="112"/>
    </row>
    <row r="444" spans="1:17" s="102" customFormat="1">
      <c r="A444" s="110"/>
      <c r="B444" s="110"/>
      <c r="C444" s="111"/>
      <c r="D444" s="111"/>
      <c r="E444" s="111"/>
      <c r="F444" s="111"/>
      <c r="G444" s="110"/>
      <c r="H444" s="108"/>
      <c r="I444" s="108"/>
      <c r="P444" s="112"/>
      <c r="Q444" s="112"/>
    </row>
    <row r="445" spans="1:17" s="102" customFormat="1">
      <c r="A445" s="110"/>
      <c r="B445" s="110"/>
      <c r="C445" s="111"/>
      <c r="D445" s="111"/>
      <c r="E445" s="111"/>
      <c r="F445" s="111"/>
      <c r="G445" s="110"/>
      <c r="H445" s="108"/>
      <c r="I445" s="108"/>
      <c r="P445" s="112"/>
      <c r="Q445" s="112"/>
    </row>
    <row r="446" spans="1:17" s="102" customFormat="1">
      <c r="A446" s="110"/>
      <c r="B446" s="110"/>
      <c r="C446" s="111"/>
      <c r="D446" s="111"/>
      <c r="E446" s="111"/>
      <c r="F446" s="111"/>
      <c r="G446" s="110"/>
      <c r="H446" s="108"/>
      <c r="I446" s="108"/>
      <c r="P446" s="112"/>
      <c r="Q446" s="112"/>
    </row>
    <row r="447" spans="1:17" s="102" customFormat="1">
      <c r="A447" s="110"/>
      <c r="B447" s="110"/>
      <c r="C447" s="111"/>
      <c r="D447" s="111"/>
      <c r="E447" s="111"/>
      <c r="F447" s="111"/>
      <c r="G447" s="110"/>
      <c r="H447" s="108"/>
      <c r="I447" s="108"/>
      <c r="P447" s="112"/>
      <c r="Q447" s="112"/>
    </row>
    <row r="448" spans="1:17" s="102" customFormat="1">
      <c r="A448" s="110"/>
      <c r="B448" s="110"/>
      <c r="C448" s="111"/>
      <c r="D448" s="111"/>
      <c r="E448" s="111"/>
      <c r="F448" s="111"/>
      <c r="G448" s="110"/>
      <c r="H448" s="108"/>
      <c r="I448" s="108"/>
      <c r="P448" s="112"/>
      <c r="Q448" s="112"/>
    </row>
    <row r="449" spans="1:17" s="102" customFormat="1">
      <c r="A449" s="110"/>
      <c r="B449" s="110"/>
      <c r="C449" s="111"/>
      <c r="D449" s="111"/>
      <c r="E449" s="111"/>
      <c r="F449" s="111"/>
      <c r="G449" s="110"/>
      <c r="H449" s="108"/>
      <c r="I449" s="108"/>
      <c r="P449" s="112"/>
      <c r="Q449" s="112"/>
    </row>
    <row r="450" spans="1:17" s="102" customFormat="1">
      <c r="A450" s="110"/>
      <c r="B450" s="110"/>
      <c r="C450" s="111"/>
      <c r="D450" s="111"/>
      <c r="E450" s="111"/>
      <c r="F450" s="111"/>
      <c r="G450" s="110"/>
      <c r="H450" s="108"/>
      <c r="I450" s="108"/>
      <c r="P450" s="112"/>
      <c r="Q450" s="112"/>
    </row>
    <row r="451" spans="1:17" s="102" customFormat="1">
      <c r="A451" s="110"/>
      <c r="B451" s="110"/>
      <c r="C451" s="111"/>
      <c r="D451" s="111"/>
      <c r="E451" s="111"/>
      <c r="F451" s="111"/>
      <c r="G451" s="110"/>
      <c r="H451" s="108"/>
      <c r="I451" s="108"/>
      <c r="P451" s="112"/>
      <c r="Q451" s="112"/>
    </row>
    <row r="452" spans="1:17" s="102" customFormat="1">
      <c r="A452" s="110"/>
      <c r="B452" s="110"/>
      <c r="C452" s="111"/>
      <c r="D452" s="111"/>
      <c r="E452" s="111"/>
      <c r="F452" s="111"/>
      <c r="G452" s="110"/>
      <c r="H452" s="108"/>
      <c r="I452" s="108"/>
      <c r="P452" s="112"/>
      <c r="Q452" s="112"/>
    </row>
    <row r="453" spans="1:17" s="102" customFormat="1">
      <c r="A453" s="110"/>
      <c r="B453" s="110"/>
      <c r="C453" s="111"/>
      <c r="D453" s="111"/>
      <c r="E453" s="111"/>
      <c r="F453" s="111"/>
      <c r="G453" s="110"/>
      <c r="H453" s="108"/>
      <c r="I453" s="108"/>
      <c r="P453" s="112"/>
      <c r="Q453" s="112"/>
    </row>
    <row r="454" spans="1:17" s="102" customFormat="1">
      <c r="A454" s="110"/>
      <c r="B454" s="110"/>
      <c r="C454" s="111"/>
      <c r="D454" s="111"/>
      <c r="E454" s="111"/>
      <c r="F454" s="111"/>
      <c r="G454" s="110"/>
      <c r="H454" s="108"/>
      <c r="I454" s="108"/>
      <c r="P454" s="112"/>
      <c r="Q454" s="112"/>
    </row>
    <row r="455" spans="1:17" s="102" customFormat="1">
      <c r="A455" s="110"/>
      <c r="B455" s="110"/>
      <c r="C455" s="111"/>
      <c r="D455" s="111"/>
      <c r="E455" s="111"/>
      <c r="F455" s="111"/>
      <c r="G455" s="110"/>
      <c r="H455" s="108"/>
      <c r="I455" s="108"/>
      <c r="P455" s="112"/>
      <c r="Q455" s="112"/>
    </row>
    <row r="456" spans="1:17" s="102" customFormat="1">
      <c r="A456" s="110"/>
      <c r="B456" s="110"/>
      <c r="C456" s="111"/>
      <c r="D456" s="111"/>
      <c r="E456" s="111"/>
      <c r="F456" s="111"/>
      <c r="G456" s="110"/>
      <c r="H456" s="108"/>
      <c r="I456" s="108"/>
      <c r="P456" s="112"/>
      <c r="Q456" s="112"/>
    </row>
    <row r="457" spans="1:17" s="102" customFormat="1">
      <c r="A457" s="110"/>
      <c r="B457" s="110"/>
      <c r="C457" s="111"/>
      <c r="D457" s="111"/>
      <c r="E457" s="111"/>
      <c r="F457" s="111"/>
      <c r="G457" s="110"/>
      <c r="H457" s="108"/>
      <c r="I457" s="108"/>
      <c r="P457" s="112"/>
      <c r="Q457" s="112"/>
    </row>
    <row r="458" spans="1:17" s="102" customFormat="1">
      <c r="A458" s="110"/>
      <c r="B458" s="110"/>
      <c r="C458" s="111"/>
      <c r="D458" s="111"/>
      <c r="E458" s="111"/>
      <c r="F458" s="111"/>
      <c r="G458" s="110"/>
      <c r="H458" s="108"/>
      <c r="I458" s="108"/>
      <c r="P458" s="112"/>
      <c r="Q458" s="112"/>
    </row>
    <row r="459" spans="1:17" s="102" customFormat="1">
      <c r="A459" s="110"/>
      <c r="B459" s="110"/>
      <c r="C459" s="111"/>
      <c r="D459" s="111"/>
      <c r="E459" s="111"/>
      <c r="F459" s="111"/>
      <c r="G459" s="110"/>
      <c r="H459" s="108"/>
      <c r="I459" s="108"/>
      <c r="P459" s="112"/>
      <c r="Q459" s="112"/>
    </row>
    <row r="460" spans="1:17" s="102" customFormat="1">
      <c r="A460" s="110"/>
      <c r="B460" s="110"/>
      <c r="C460" s="111"/>
      <c r="D460" s="111"/>
      <c r="E460" s="111"/>
      <c r="F460" s="111"/>
      <c r="G460" s="110"/>
      <c r="H460" s="108"/>
      <c r="I460" s="108"/>
      <c r="P460" s="112"/>
      <c r="Q460" s="112"/>
    </row>
    <row r="461" spans="1:17" s="102" customFormat="1">
      <c r="A461" s="110"/>
      <c r="B461" s="110"/>
      <c r="C461" s="111"/>
      <c r="D461" s="111"/>
      <c r="E461" s="111"/>
      <c r="F461" s="111"/>
      <c r="G461" s="110"/>
      <c r="H461" s="108"/>
      <c r="I461" s="108"/>
      <c r="P461" s="112"/>
      <c r="Q461" s="112"/>
    </row>
    <row r="462" spans="1:17" s="102" customFormat="1">
      <c r="A462" s="110"/>
      <c r="B462" s="110"/>
      <c r="C462" s="111"/>
      <c r="D462" s="111"/>
      <c r="E462" s="111"/>
      <c r="F462" s="111"/>
      <c r="G462" s="110"/>
      <c r="H462" s="108"/>
      <c r="I462" s="108"/>
      <c r="P462" s="112"/>
      <c r="Q462" s="112"/>
    </row>
    <row r="463" spans="1:17" s="102" customFormat="1">
      <c r="A463" s="110"/>
      <c r="B463" s="110"/>
      <c r="C463" s="111"/>
      <c r="D463" s="111"/>
      <c r="E463" s="111"/>
      <c r="F463" s="111"/>
      <c r="G463" s="110"/>
      <c r="H463" s="108"/>
      <c r="I463" s="108"/>
      <c r="P463" s="112"/>
      <c r="Q463" s="112"/>
    </row>
    <row r="464" spans="1:17" s="102" customFormat="1">
      <c r="A464" s="110"/>
      <c r="B464" s="110"/>
      <c r="C464" s="111"/>
      <c r="D464" s="111"/>
      <c r="E464" s="111"/>
      <c r="F464" s="111"/>
      <c r="G464" s="110"/>
      <c r="H464" s="108"/>
      <c r="I464" s="108"/>
      <c r="P464" s="112"/>
      <c r="Q464" s="112"/>
    </row>
    <row r="465" spans="1:17" s="102" customFormat="1">
      <c r="A465" s="110"/>
      <c r="B465" s="110"/>
      <c r="C465" s="111"/>
      <c r="D465" s="111"/>
      <c r="E465" s="111"/>
      <c r="F465" s="111"/>
      <c r="G465" s="110"/>
      <c r="H465" s="108"/>
      <c r="I465" s="108"/>
      <c r="P465" s="112"/>
      <c r="Q465" s="112"/>
    </row>
    <row r="466" spans="1:17" s="102" customFormat="1">
      <c r="A466" s="110"/>
      <c r="B466" s="110"/>
      <c r="C466" s="111"/>
      <c r="D466" s="111"/>
      <c r="E466" s="111"/>
      <c r="F466" s="111"/>
      <c r="G466" s="110"/>
      <c r="H466" s="108"/>
      <c r="I466" s="108"/>
      <c r="P466" s="112"/>
      <c r="Q466" s="112"/>
    </row>
    <row r="467" spans="1:17" s="102" customFormat="1">
      <c r="A467" s="110"/>
      <c r="B467" s="110"/>
      <c r="C467" s="111"/>
      <c r="D467" s="111"/>
      <c r="E467" s="111"/>
      <c r="F467" s="111"/>
      <c r="G467" s="110"/>
      <c r="H467" s="108"/>
      <c r="I467" s="108"/>
      <c r="P467" s="112"/>
      <c r="Q467" s="112"/>
    </row>
    <row r="468" spans="1:17" s="102" customFormat="1">
      <c r="A468" s="110"/>
      <c r="B468" s="110"/>
      <c r="C468" s="111"/>
      <c r="D468" s="111"/>
      <c r="E468" s="111"/>
      <c r="F468" s="111"/>
      <c r="G468" s="110"/>
      <c r="H468" s="108"/>
      <c r="I468" s="108"/>
      <c r="P468" s="112"/>
      <c r="Q468" s="112"/>
    </row>
    <row r="469" spans="1:17" s="102" customFormat="1">
      <c r="A469" s="110"/>
      <c r="B469" s="110"/>
      <c r="C469" s="111"/>
      <c r="D469" s="111"/>
      <c r="E469" s="111"/>
      <c r="F469" s="111"/>
      <c r="G469" s="110"/>
      <c r="H469" s="108"/>
      <c r="I469" s="108"/>
      <c r="P469" s="112"/>
      <c r="Q469" s="112"/>
    </row>
    <row r="470" spans="1:17" s="102" customFormat="1">
      <c r="A470" s="110"/>
      <c r="B470" s="110"/>
      <c r="C470" s="111"/>
      <c r="D470" s="111"/>
      <c r="E470" s="111"/>
      <c r="F470" s="111"/>
      <c r="G470" s="110"/>
      <c r="H470" s="108"/>
      <c r="I470" s="108"/>
      <c r="P470" s="112"/>
      <c r="Q470" s="112"/>
    </row>
    <row r="471" spans="1:17" s="102" customFormat="1">
      <c r="A471" s="110"/>
      <c r="B471" s="110"/>
      <c r="C471" s="111"/>
      <c r="D471" s="111"/>
      <c r="E471" s="111"/>
      <c r="F471" s="111"/>
      <c r="G471" s="110"/>
      <c r="H471" s="108"/>
      <c r="I471" s="108"/>
      <c r="P471" s="112"/>
      <c r="Q471" s="112"/>
    </row>
    <row r="472" spans="1:17" s="102" customFormat="1">
      <c r="A472" s="110"/>
      <c r="B472" s="110"/>
      <c r="C472" s="111"/>
      <c r="D472" s="111"/>
      <c r="E472" s="111"/>
      <c r="F472" s="111"/>
      <c r="G472" s="110"/>
      <c r="H472" s="108"/>
      <c r="I472" s="108"/>
      <c r="P472" s="112"/>
      <c r="Q472" s="112"/>
    </row>
    <row r="473" spans="1:17" s="102" customFormat="1">
      <c r="A473" s="110"/>
      <c r="B473" s="110"/>
      <c r="C473" s="111"/>
      <c r="D473" s="111"/>
      <c r="E473" s="111"/>
      <c r="F473" s="111"/>
      <c r="G473" s="110"/>
      <c r="H473" s="108"/>
      <c r="I473" s="108"/>
      <c r="P473" s="112"/>
      <c r="Q473" s="112"/>
    </row>
    <row r="474" spans="1:17" s="102" customFormat="1">
      <c r="A474" s="110"/>
      <c r="B474" s="110"/>
      <c r="C474" s="111"/>
      <c r="D474" s="111"/>
      <c r="E474" s="111"/>
      <c r="F474" s="111"/>
      <c r="G474" s="110"/>
      <c r="H474" s="108"/>
      <c r="I474" s="108"/>
      <c r="P474" s="112"/>
      <c r="Q474" s="112"/>
    </row>
    <row r="475" spans="1:17" s="102" customFormat="1">
      <c r="A475" s="110"/>
      <c r="B475" s="110"/>
      <c r="C475" s="111"/>
      <c r="D475" s="111"/>
      <c r="E475" s="111"/>
      <c r="F475" s="111"/>
      <c r="G475" s="110"/>
      <c r="H475" s="108"/>
      <c r="I475" s="108"/>
      <c r="P475" s="112"/>
      <c r="Q475" s="112"/>
    </row>
    <row r="476" spans="1:17" s="102" customFormat="1">
      <c r="A476" s="110"/>
      <c r="B476" s="110"/>
      <c r="C476" s="111"/>
      <c r="D476" s="111"/>
      <c r="E476" s="111"/>
      <c r="F476" s="111"/>
      <c r="G476" s="110"/>
      <c r="H476" s="108"/>
      <c r="I476" s="108"/>
      <c r="P476" s="112"/>
      <c r="Q476" s="112"/>
    </row>
    <row r="477" spans="1:17" s="102" customFormat="1">
      <c r="A477" s="110"/>
      <c r="B477" s="110"/>
      <c r="C477" s="111"/>
      <c r="D477" s="111"/>
      <c r="E477" s="111"/>
      <c r="F477" s="111"/>
      <c r="G477" s="110"/>
      <c r="H477" s="108"/>
      <c r="I477" s="108"/>
      <c r="P477" s="112"/>
      <c r="Q477" s="112"/>
    </row>
    <row r="478" spans="1:17" s="102" customFormat="1">
      <c r="A478" s="110"/>
      <c r="B478" s="110"/>
      <c r="C478" s="111"/>
      <c r="D478" s="111"/>
      <c r="E478" s="111"/>
      <c r="F478" s="111"/>
      <c r="G478" s="110"/>
      <c r="H478" s="108"/>
      <c r="I478" s="108"/>
      <c r="P478" s="112"/>
      <c r="Q478" s="112"/>
    </row>
    <row r="479" spans="1:17" s="102" customFormat="1">
      <c r="A479" s="110"/>
      <c r="B479" s="110"/>
      <c r="C479" s="111"/>
      <c r="D479" s="111"/>
      <c r="E479" s="111"/>
      <c r="F479" s="111"/>
      <c r="G479" s="110"/>
      <c r="H479" s="108"/>
      <c r="I479" s="108"/>
      <c r="P479" s="112"/>
      <c r="Q479" s="112"/>
    </row>
    <row r="480" spans="1:17" s="102" customFormat="1">
      <c r="A480" s="110"/>
      <c r="B480" s="110"/>
      <c r="C480" s="111"/>
      <c r="D480" s="111"/>
      <c r="E480" s="111"/>
      <c r="F480" s="111"/>
      <c r="G480" s="110"/>
      <c r="H480" s="108"/>
      <c r="I480" s="108"/>
      <c r="P480" s="112"/>
      <c r="Q480" s="112"/>
    </row>
    <row r="481" spans="1:17" s="102" customFormat="1">
      <c r="A481" s="110"/>
      <c r="B481" s="110"/>
      <c r="C481" s="111"/>
      <c r="D481" s="111"/>
      <c r="E481" s="111"/>
      <c r="F481" s="111"/>
      <c r="G481" s="110"/>
      <c r="H481" s="108"/>
      <c r="I481" s="108"/>
      <c r="P481" s="112"/>
      <c r="Q481" s="112"/>
    </row>
    <row r="482" spans="1:17" s="102" customFormat="1">
      <c r="A482" s="110"/>
      <c r="B482" s="110"/>
      <c r="C482" s="111"/>
      <c r="D482" s="111"/>
      <c r="E482" s="111"/>
      <c r="F482" s="111"/>
      <c r="G482" s="110"/>
      <c r="H482" s="108"/>
      <c r="I482" s="108"/>
      <c r="P482" s="112"/>
      <c r="Q482" s="112"/>
    </row>
    <row r="483" spans="1:17" s="102" customFormat="1">
      <c r="A483" s="110"/>
      <c r="B483" s="110"/>
      <c r="C483" s="111"/>
      <c r="D483" s="111"/>
      <c r="E483" s="111"/>
      <c r="F483" s="111"/>
      <c r="G483" s="110"/>
      <c r="H483" s="108"/>
      <c r="I483" s="108"/>
      <c r="P483" s="112"/>
      <c r="Q483" s="112"/>
    </row>
    <row r="484" spans="1:17" s="102" customFormat="1">
      <c r="A484" s="110"/>
      <c r="B484" s="110"/>
      <c r="C484" s="111"/>
      <c r="D484" s="111"/>
      <c r="E484" s="111"/>
      <c r="F484" s="111"/>
      <c r="G484" s="110"/>
      <c r="H484" s="108"/>
      <c r="I484" s="108"/>
      <c r="P484" s="112"/>
      <c r="Q484" s="112"/>
    </row>
    <row r="485" spans="1:17" s="102" customFormat="1">
      <c r="A485" s="110"/>
      <c r="B485" s="110"/>
      <c r="C485" s="111"/>
      <c r="D485" s="111"/>
      <c r="E485" s="111"/>
      <c r="F485" s="111"/>
      <c r="G485" s="110"/>
      <c r="H485" s="108"/>
      <c r="I485" s="108"/>
      <c r="P485" s="112"/>
      <c r="Q485" s="112"/>
    </row>
    <row r="486" spans="1:17" s="102" customFormat="1">
      <c r="A486" s="110"/>
      <c r="B486" s="110"/>
      <c r="C486" s="111"/>
      <c r="D486" s="111"/>
      <c r="E486" s="111"/>
      <c r="F486" s="111"/>
      <c r="G486" s="110"/>
      <c r="H486" s="108"/>
      <c r="I486" s="108"/>
      <c r="P486" s="112"/>
      <c r="Q486" s="112"/>
    </row>
    <row r="487" spans="1:17" s="102" customFormat="1">
      <c r="A487" s="110"/>
      <c r="B487" s="110"/>
      <c r="C487" s="111"/>
      <c r="D487" s="111"/>
      <c r="E487" s="111"/>
      <c r="F487" s="111"/>
      <c r="G487" s="110"/>
      <c r="H487" s="108"/>
      <c r="I487" s="108"/>
      <c r="P487" s="112"/>
      <c r="Q487" s="112"/>
    </row>
    <row r="488" spans="1:17" s="102" customFormat="1">
      <c r="A488" s="110"/>
      <c r="B488" s="110"/>
      <c r="C488" s="111"/>
      <c r="D488" s="111"/>
      <c r="E488" s="111"/>
      <c r="F488" s="111"/>
      <c r="G488" s="110"/>
      <c r="H488" s="108"/>
      <c r="I488" s="108"/>
      <c r="P488" s="112"/>
      <c r="Q488" s="112"/>
    </row>
    <row r="489" spans="1:17" s="102" customFormat="1">
      <c r="A489" s="110"/>
      <c r="B489" s="110"/>
      <c r="C489" s="111"/>
      <c r="D489" s="111"/>
      <c r="E489" s="111"/>
      <c r="F489" s="111"/>
      <c r="G489" s="110"/>
      <c r="H489" s="108"/>
      <c r="I489" s="108"/>
      <c r="P489" s="112"/>
      <c r="Q489" s="112"/>
    </row>
    <row r="490" spans="1:17" s="102" customFormat="1">
      <c r="A490" s="110"/>
      <c r="B490" s="110"/>
      <c r="C490" s="111"/>
      <c r="D490" s="111"/>
      <c r="E490" s="111"/>
      <c r="F490" s="111"/>
      <c r="G490" s="110"/>
      <c r="H490" s="108"/>
      <c r="I490" s="108"/>
      <c r="P490" s="112"/>
      <c r="Q490" s="112"/>
    </row>
    <row r="491" spans="1:17" s="102" customFormat="1">
      <c r="A491" s="110"/>
      <c r="B491" s="110"/>
      <c r="C491" s="111"/>
      <c r="D491" s="111"/>
      <c r="E491" s="111"/>
      <c r="F491" s="111"/>
      <c r="G491" s="110"/>
      <c r="H491" s="108"/>
      <c r="I491" s="108"/>
      <c r="P491" s="112"/>
      <c r="Q491" s="112"/>
    </row>
    <row r="492" spans="1:17" s="102" customFormat="1">
      <c r="A492" s="110"/>
      <c r="B492" s="110"/>
      <c r="C492" s="111"/>
      <c r="D492" s="111"/>
      <c r="E492" s="111"/>
      <c r="F492" s="111"/>
      <c r="G492" s="110"/>
      <c r="H492" s="108"/>
      <c r="I492" s="108"/>
      <c r="P492" s="112"/>
      <c r="Q492" s="112"/>
    </row>
    <row r="493" spans="1:17" s="102" customFormat="1">
      <c r="A493" s="110"/>
      <c r="B493" s="110"/>
      <c r="C493" s="111"/>
      <c r="D493" s="111"/>
      <c r="E493" s="111"/>
      <c r="F493" s="111"/>
      <c r="G493" s="110"/>
      <c r="H493" s="108"/>
      <c r="I493" s="108"/>
      <c r="P493" s="112"/>
      <c r="Q493" s="112"/>
    </row>
    <row r="494" spans="1:17" s="102" customFormat="1">
      <c r="A494" s="110"/>
      <c r="B494" s="110"/>
      <c r="C494" s="111"/>
      <c r="D494" s="111"/>
      <c r="E494" s="111"/>
      <c r="F494" s="111"/>
      <c r="G494" s="110"/>
      <c r="H494" s="108"/>
      <c r="I494" s="108"/>
      <c r="P494" s="112"/>
      <c r="Q494" s="112"/>
    </row>
    <row r="495" spans="1:17" s="102" customFormat="1">
      <c r="A495" s="110"/>
      <c r="B495" s="110"/>
      <c r="C495" s="111"/>
      <c r="D495" s="111"/>
      <c r="E495" s="111"/>
      <c r="F495" s="111"/>
      <c r="G495" s="110"/>
      <c r="H495" s="108"/>
      <c r="I495" s="108"/>
      <c r="P495" s="112"/>
      <c r="Q495" s="112"/>
    </row>
    <row r="496" spans="1:17" s="102" customFormat="1">
      <c r="A496" s="110"/>
      <c r="B496" s="110"/>
      <c r="C496" s="111"/>
      <c r="D496" s="111"/>
      <c r="E496" s="111"/>
      <c r="F496" s="111"/>
      <c r="G496" s="110"/>
      <c r="H496" s="108"/>
      <c r="I496" s="108"/>
      <c r="P496" s="112"/>
      <c r="Q496" s="112"/>
    </row>
    <row r="497" spans="1:17" s="102" customFormat="1">
      <c r="A497" s="110"/>
      <c r="B497" s="110"/>
      <c r="C497" s="111"/>
      <c r="D497" s="111"/>
      <c r="E497" s="111"/>
      <c r="F497" s="111"/>
      <c r="G497" s="110"/>
      <c r="H497" s="108"/>
      <c r="I497" s="108"/>
      <c r="P497" s="112"/>
      <c r="Q497" s="112"/>
    </row>
    <row r="498" spans="1:17" s="102" customFormat="1">
      <c r="A498" s="110"/>
      <c r="B498" s="110"/>
      <c r="C498" s="111"/>
      <c r="D498" s="111"/>
      <c r="E498" s="111"/>
      <c r="F498" s="111"/>
      <c r="G498" s="110"/>
      <c r="H498" s="108"/>
      <c r="I498" s="108"/>
      <c r="P498" s="112"/>
      <c r="Q498" s="112"/>
    </row>
    <row r="499" spans="1:17" s="102" customFormat="1">
      <c r="A499" s="110"/>
      <c r="B499" s="110"/>
      <c r="C499" s="111"/>
      <c r="D499" s="111"/>
      <c r="E499" s="111"/>
      <c r="F499" s="111"/>
      <c r="G499" s="110"/>
      <c r="H499" s="108"/>
      <c r="I499" s="108"/>
      <c r="P499" s="112"/>
      <c r="Q499" s="112"/>
    </row>
    <row r="500" spans="1:17" s="102" customFormat="1">
      <c r="A500" s="110"/>
      <c r="B500" s="110"/>
      <c r="C500" s="111"/>
      <c r="D500" s="111"/>
      <c r="E500" s="111"/>
      <c r="F500" s="111"/>
      <c r="G500" s="110"/>
      <c r="H500" s="108"/>
      <c r="I500" s="108"/>
      <c r="P500" s="112"/>
      <c r="Q500" s="112"/>
    </row>
    <row r="501" spans="1:17" s="102" customFormat="1">
      <c r="A501" s="110"/>
      <c r="B501" s="110"/>
      <c r="C501" s="111"/>
      <c r="D501" s="111"/>
      <c r="E501" s="111"/>
      <c r="F501" s="111"/>
      <c r="G501" s="110"/>
      <c r="H501" s="108"/>
      <c r="I501" s="108"/>
      <c r="P501" s="112"/>
      <c r="Q501" s="112"/>
    </row>
    <row r="502" spans="1:17" s="102" customFormat="1">
      <c r="A502" s="110"/>
      <c r="B502" s="110"/>
      <c r="C502" s="111"/>
      <c r="D502" s="111"/>
      <c r="E502" s="111"/>
      <c r="F502" s="111"/>
      <c r="G502" s="110"/>
      <c r="H502" s="108"/>
      <c r="I502" s="108"/>
      <c r="P502" s="112"/>
      <c r="Q502" s="112"/>
    </row>
    <row r="503" spans="1:17" s="102" customFormat="1">
      <c r="A503" s="110"/>
      <c r="B503" s="110"/>
      <c r="C503" s="111"/>
      <c r="D503" s="111"/>
      <c r="E503" s="111"/>
      <c r="F503" s="111"/>
      <c r="G503" s="110"/>
      <c r="H503" s="108"/>
      <c r="I503" s="108"/>
      <c r="P503" s="112"/>
      <c r="Q503" s="112"/>
    </row>
    <row r="504" spans="1:17" s="102" customFormat="1">
      <c r="A504" s="110"/>
      <c r="B504" s="110"/>
      <c r="C504" s="111"/>
      <c r="D504" s="111"/>
      <c r="E504" s="111"/>
      <c r="F504" s="111"/>
      <c r="G504" s="110"/>
      <c r="H504" s="108"/>
      <c r="I504" s="108"/>
      <c r="P504" s="112"/>
      <c r="Q504" s="112"/>
    </row>
    <row r="505" spans="1:17" s="102" customFormat="1">
      <c r="A505" s="110"/>
      <c r="B505" s="110"/>
      <c r="C505" s="111"/>
      <c r="D505" s="111"/>
      <c r="E505" s="111"/>
      <c r="F505" s="111"/>
      <c r="G505" s="110"/>
      <c r="H505" s="108"/>
      <c r="I505" s="108"/>
      <c r="P505" s="112"/>
      <c r="Q505" s="112"/>
    </row>
    <row r="506" spans="1:17" s="102" customFormat="1">
      <c r="A506" s="110"/>
      <c r="B506" s="110"/>
      <c r="C506" s="111"/>
      <c r="D506" s="111"/>
      <c r="E506" s="111"/>
      <c r="F506" s="111"/>
      <c r="G506" s="110"/>
      <c r="H506" s="108"/>
      <c r="I506" s="108"/>
      <c r="P506" s="112"/>
      <c r="Q506" s="112"/>
    </row>
    <row r="507" spans="1:17" s="102" customFormat="1">
      <c r="A507" s="110"/>
      <c r="B507" s="110"/>
      <c r="C507" s="111"/>
      <c r="D507" s="111"/>
      <c r="E507" s="111"/>
      <c r="F507" s="111"/>
      <c r="G507" s="110"/>
      <c r="H507" s="108"/>
      <c r="I507" s="108"/>
      <c r="P507" s="112"/>
      <c r="Q507" s="112"/>
    </row>
    <row r="508" spans="1:17" s="102" customFormat="1">
      <c r="A508" s="110"/>
      <c r="B508" s="110"/>
      <c r="C508" s="111"/>
      <c r="D508" s="111"/>
      <c r="E508" s="111"/>
      <c r="F508" s="111"/>
      <c r="G508" s="110"/>
      <c r="H508" s="108"/>
      <c r="I508" s="108"/>
      <c r="P508" s="112"/>
      <c r="Q508" s="112"/>
    </row>
    <row r="509" spans="1:17" s="102" customFormat="1">
      <c r="A509" s="110"/>
      <c r="B509" s="110"/>
      <c r="C509" s="111"/>
      <c r="D509" s="111"/>
      <c r="E509" s="111"/>
      <c r="F509" s="111"/>
      <c r="G509" s="110"/>
      <c r="H509" s="108"/>
      <c r="I509" s="108"/>
      <c r="P509" s="112"/>
      <c r="Q509" s="112"/>
    </row>
    <row r="510" spans="1:17" s="102" customFormat="1">
      <c r="A510" s="110"/>
      <c r="B510" s="110"/>
      <c r="C510" s="111"/>
      <c r="D510" s="111"/>
      <c r="E510" s="111"/>
      <c r="F510" s="111"/>
      <c r="G510" s="110"/>
      <c r="H510" s="108"/>
      <c r="I510" s="108"/>
      <c r="P510" s="112"/>
      <c r="Q510" s="112"/>
    </row>
    <row r="511" spans="1:17" s="102" customFormat="1">
      <c r="A511" s="110"/>
      <c r="B511" s="110"/>
      <c r="C511" s="111"/>
      <c r="D511" s="111"/>
      <c r="E511" s="111"/>
      <c r="F511" s="111"/>
      <c r="G511" s="110"/>
      <c r="H511" s="108"/>
      <c r="I511" s="108"/>
      <c r="P511" s="112"/>
      <c r="Q511" s="112"/>
    </row>
    <row r="512" spans="1:17" s="102" customFormat="1">
      <c r="A512" s="110"/>
      <c r="B512" s="110"/>
      <c r="C512" s="111"/>
      <c r="D512" s="111"/>
      <c r="E512" s="111"/>
      <c r="F512" s="111"/>
      <c r="G512" s="110"/>
      <c r="H512" s="108"/>
      <c r="I512" s="108"/>
      <c r="P512" s="112"/>
      <c r="Q512" s="112"/>
    </row>
    <row r="513" spans="1:17" s="102" customFormat="1">
      <c r="A513" s="110"/>
      <c r="B513" s="110"/>
      <c r="C513" s="111"/>
      <c r="D513" s="111"/>
      <c r="E513" s="111"/>
      <c r="F513" s="111"/>
      <c r="G513" s="110"/>
      <c r="H513" s="108"/>
      <c r="I513" s="108"/>
      <c r="P513" s="112"/>
      <c r="Q513" s="112"/>
    </row>
    <row r="514" spans="1:17" s="102" customFormat="1">
      <c r="A514" s="110"/>
      <c r="B514" s="110"/>
      <c r="C514" s="111"/>
      <c r="D514" s="111"/>
      <c r="E514" s="111"/>
      <c r="F514" s="111"/>
      <c r="G514" s="110"/>
      <c r="H514" s="108"/>
      <c r="I514" s="108"/>
      <c r="P514" s="112"/>
      <c r="Q514" s="112"/>
    </row>
    <row r="515" spans="1:17" s="102" customFormat="1">
      <c r="A515" s="110"/>
      <c r="B515" s="110"/>
      <c r="C515" s="111"/>
      <c r="D515" s="111"/>
      <c r="E515" s="111"/>
      <c r="F515" s="111"/>
      <c r="G515" s="110"/>
      <c r="H515" s="108"/>
      <c r="I515" s="108"/>
      <c r="P515" s="112"/>
      <c r="Q515" s="112"/>
    </row>
    <row r="516" spans="1:17" s="102" customFormat="1">
      <c r="A516" s="110"/>
      <c r="B516" s="110"/>
      <c r="C516" s="111"/>
      <c r="D516" s="111"/>
      <c r="E516" s="111"/>
      <c r="F516" s="111"/>
      <c r="G516" s="110"/>
      <c r="H516" s="108"/>
      <c r="I516" s="108"/>
      <c r="P516" s="112"/>
      <c r="Q516" s="112"/>
    </row>
    <row r="517" spans="1:17" s="102" customFormat="1">
      <c r="A517" s="110"/>
      <c r="B517" s="110"/>
      <c r="C517" s="111"/>
      <c r="D517" s="111"/>
      <c r="E517" s="111"/>
      <c r="F517" s="111"/>
      <c r="G517" s="110"/>
      <c r="H517" s="108"/>
      <c r="I517" s="108"/>
      <c r="P517" s="112"/>
      <c r="Q517" s="112"/>
    </row>
    <row r="518" spans="1:17" s="102" customFormat="1">
      <c r="A518" s="110"/>
      <c r="B518" s="110"/>
      <c r="C518" s="111"/>
      <c r="D518" s="111"/>
      <c r="E518" s="111"/>
      <c r="F518" s="111"/>
      <c r="G518" s="110"/>
      <c r="H518" s="108"/>
      <c r="I518" s="108"/>
      <c r="P518" s="112"/>
      <c r="Q518" s="112"/>
    </row>
    <row r="519" spans="1:17" s="102" customFormat="1">
      <c r="A519" s="110"/>
      <c r="B519" s="110"/>
      <c r="C519" s="111"/>
      <c r="D519" s="111"/>
      <c r="E519" s="111"/>
      <c r="F519" s="111"/>
      <c r="G519" s="110"/>
      <c r="H519" s="108"/>
      <c r="I519" s="108"/>
      <c r="P519" s="112"/>
      <c r="Q519" s="112"/>
    </row>
    <row r="520" spans="1:17" s="102" customFormat="1">
      <c r="A520" s="110"/>
      <c r="B520" s="110"/>
      <c r="C520" s="111"/>
      <c r="D520" s="111"/>
      <c r="E520" s="111"/>
      <c r="F520" s="111"/>
      <c r="G520" s="110"/>
      <c r="H520" s="108"/>
      <c r="I520" s="108"/>
      <c r="P520" s="112"/>
      <c r="Q520" s="112"/>
    </row>
    <row r="521" spans="1:17" s="102" customFormat="1">
      <c r="A521" s="110"/>
      <c r="B521" s="110"/>
      <c r="C521" s="111"/>
      <c r="D521" s="111"/>
      <c r="E521" s="111"/>
      <c r="F521" s="111"/>
      <c r="G521" s="110"/>
      <c r="H521" s="108"/>
      <c r="I521" s="108"/>
      <c r="P521" s="112"/>
      <c r="Q521" s="112"/>
    </row>
    <row r="522" spans="1:17" s="102" customFormat="1">
      <c r="A522" s="110"/>
      <c r="B522" s="110"/>
      <c r="C522" s="111"/>
      <c r="D522" s="111"/>
      <c r="E522" s="111"/>
      <c r="F522" s="111"/>
      <c r="G522" s="110"/>
      <c r="H522" s="108"/>
      <c r="I522" s="108"/>
      <c r="P522" s="112"/>
      <c r="Q522" s="112"/>
    </row>
    <row r="523" spans="1:17" s="102" customFormat="1">
      <c r="A523" s="110"/>
      <c r="B523" s="110"/>
      <c r="C523" s="111"/>
      <c r="D523" s="111"/>
      <c r="E523" s="111"/>
      <c r="F523" s="111"/>
      <c r="G523" s="110"/>
      <c r="H523" s="108"/>
      <c r="I523" s="108"/>
      <c r="P523" s="112"/>
      <c r="Q523" s="112"/>
    </row>
    <row r="524" spans="1:17" s="102" customFormat="1">
      <c r="A524" s="110"/>
      <c r="B524" s="110"/>
      <c r="C524" s="111"/>
      <c r="D524" s="111"/>
      <c r="E524" s="111"/>
      <c r="F524" s="111"/>
      <c r="G524" s="110"/>
      <c r="H524" s="108"/>
      <c r="I524" s="108"/>
      <c r="P524" s="112"/>
      <c r="Q524" s="112"/>
    </row>
    <row r="525" spans="1:17" s="102" customFormat="1">
      <c r="A525" s="110"/>
      <c r="B525" s="110"/>
      <c r="C525" s="111"/>
      <c r="D525" s="111"/>
      <c r="E525" s="111"/>
      <c r="F525" s="111"/>
      <c r="G525" s="110"/>
      <c r="H525" s="108"/>
      <c r="I525" s="108"/>
      <c r="P525" s="112"/>
      <c r="Q525" s="112"/>
    </row>
    <row r="526" spans="1:17" s="102" customFormat="1">
      <c r="A526" s="110"/>
      <c r="B526" s="110"/>
      <c r="C526" s="111"/>
      <c r="D526" s="111"/>
      <c r="E526" s="111"/>
      <c r="F526" s="111"/>
      <c r="G526" s="110"/>
      <c r="H526" s="108"/>
      <c r="I526" s="108"/>
      <c r="P526" s="112"/>
      <c r="Q526" s="112"/>
    </row>
    <row r="527" spans="1:17" s="102" customFormat="1">
      <c r="A527" s="110"/>
      <c r="B527" s="110"/>
      <c r="C527" s="111"/>
      <c r="D527" s="111"/>
      <c r="E527" s="111"/>
      <c r="F527" s="111"/>
      <c r="G527" s="110"/>
      <c r="H527" s="108"/>
      <c r="I527" s="108"/>
      <c r="P527" s="112"/>
      <c r="Q527" s="112"/>
    </row>
    <row r="528" spans="1:17" s="102" customFormat="1">
      <c r="A528" s="110"/>
      <c r="B528" s="110"/>
      <c r="C528" s="111"/>
      <c r="D528" s="111"/>
      <c r="E528" s="111"/>
      <c r="F528" s="111"/>
      <c r="G528" s="110"/>
      <c r="H528" s="108"/>
      <c r="I528" s="108"/>
      <c r="P528" s="112"/>
      <c r="Q528" s="112"/>
    </row>
    <row r="529" spans="1:17" s="102" customFormat="1">
      <c r="A529" s="110"/>
      <c r="B529" s="110"/>
      <c r="C529" s="111"/>
      <c r="D529" s="111"/>
      <c r="E529" s="111"/>
      <c r="F529" s="111"/>
      <c r="G529" s="110"/>
      <c r="H529" s="108"/>
      <c r="I529" s="108"/>
      <c r="P529" s="112"/>
      <c r="Q529" s="112"/>
    </row>
    <row r="530" spans="1:17" s="102" customFormat="1">
      <c r="A530" s="110"/>
      <c r="B530" s="110"/>
      <c r="C530" s="111"/>
      <c r="D530" s="111"/>
      <c r="E530" s="111"/>
      <c r="F530" s="111"/>
      <c r="G530" s="110"/>
      <c r="H530" s="108"/>
      <c r="I530" s="108"/>
      <c r="P530" s="112"/>
      <c r="Q530" s="112"/>
    </row>
    <row r="531" spans="1:17" s="102" customFormat="1">
      <c r="A531" s="110"/>
      <c r="B531" s="110"/>
      <c r="C531" s="111"/>
      <c r="D531" s="111"/>
      <c r="E531" s="111"/>
      <c r="F531" s="111"/>
      <c r="G531" s="110"/>
      <c r="H531" s="108"/>
      <c r="I531" s="108"/>
      <c r="P531" s="112"/>
      <c r="Q531" s="112"/>
    </row>
    <row r="532" spans="1:17" s="102" customFormat="1">
      <c r="A532" s="110"/>
      <c r="B532" s="110"/>
      <c r="C532" s="111"/>
      <c r="D532" s="111"/>
      <c r="E532" s="111"/>
      <c r="F532" s="111"/>
      <c r="G532" s="110"/>
      <c r="H532" s="108"/>
      <c r="I532" s="108"/>
      <c r="P532" s="112"/>
      <c r="Q532" s="112"/>
    </row>
    <row r="533" spans="1:17" s="102" customFormat="1">
      <c r="A533" s="110"/>
      <c r="B533" s="110"/>
      <c r="C533" s="111"/>
      <c r="D533" s="111"/>
      <c r="E533" s="111"/>
      <c r="F533" s="111"/>
      <c r="G533" s="110"/>
      <c r="H533" s="108"/>
      <c r="I533" s="108"/>
      <c r="P533" s="112"/>
      <c r="Q533" s="112"/>
    </row>
    <row r="534" spans="1:17" s="102" customFormat="1">
      <c r="A534" s="110"/>
      <c r="B534" s="110"/>
      <c r="C534" s="111"/>
      <c r="D534" s="111"/>
      <c r="E534" s="111"/>
      <c r="F534" s="111"/>
      <c r="G534" s="110"/>
      <c r="H534" s="108"/>
      <c r="I534" s="108"/>
      <c r="P534" s="112"/>
      <c r="Q534" s="112"/>
    </row>
    <row r="535" spans="1:17" s="102" customFormat="1">
      <c r="A535" s="110"/>
      <c r="B535" s="110"/>
      <c r="C535" s="111"/>
      <c r="D535" s="111"/>
      <c r="E535" s="111"/>
      <c r="F535" s="111"/>
      <c r="G535" s="110"/>
      <c r="H535" s="108"/>
      <c r="I535" s="108"/>
      <c r="P535" s="112"/>
      <c r="Q535" s="112"/>
    </row>
    <row r="536" spans="1:17" s="102" customFormat="1">
      <c r="A536" s="110"/>
      <c r="B536" s="110"/>
      <c r="C536" s="111"/>
      <c r="D536" s="111"/>
      <c r="E536" s="111"/>
      <c r="F536" s="111"/>
      <c r="G536" s="110"/>
      <c r="H536" s="108"/>
      <c r="I536" s="108"/>
      <c r="P536" s="112"/>
      <c r="Q536" s="112"/>
    </row>
    <row r="537" spans="1:17" s="102" customFormat="1">
      <c r="A537" s="110"/>
      <c r="B537" s="110"/>
      <c r="C537" s="111"/>
      <c r="D537" s="111"/>
      <c r="E537" s="111"/>
      <c r="F537" s="111"/>
      <c r="G537" s="110"/>
      <c r="H537" s="108"/>
      <c r="I537" s="108"/>
      <c r="P537" s="112"/>
      <c r="Q537" s="112"/>
    </row>
    <row r="538" spans="1:17" s="102" customFormat="1">
      <c r="A538" s="110"/>
      <c r="B538" s="110"/>
      <c r="C538" s="111"/>
      <c r="D538" s="111"/>
      <c r="E538" s="111"/>
      <c r="F538" s="111"/>
      <c r="G538" s="110"/>
      <c r="H538" s="108"/>
      <c r="I538" s="108"/>
      <c r="P538" s="112"/>
      <c r="Q538" s="112"/>
    </row>
    <row r="539" spans="1:17" s="102" customFormat="1">
      <c r="A539" s="110"/>
      <c r="B539" s="110"/>
      <c r="C539" s="111"/>
      <c r="D539" s="111"/>
      <c r="E539" s="111"/>
      <c r="F539" s="111"/>
      <c r="G539" s="110"/>
      <c r="H539" s="108"/>
      <c r="I539" s="108"/>
      <c r="P539" s="112"/>
      <c r="Q539" s="112"/>
    </row>
    <row r="540" spans="1:17" s="102" customFormat="1">
      <c r="A540" s="110"/>
      <c r="B540" s="110"/>
      <c r="C540" s="111"/>
      <c r="D540" s="111"/>
      <c r="E540" s="111"/>
      <c r="F540" s="111"/>
      <c r="G540" s="110"/>
      <c r="H540" s="108"/>
      <c r="I540" s="108"/>
      <c r="P540" s="112"/>
      <c r="Q540" s="112"/>
    </row>
    <row r="541" spans="1:17" s="102" customFormat="1">
      <c r="A541" s="110"/>
      <c r="B541" s="110"/>
      <c r="C541" s="111"/>
      <c r="D541" s="111"/>
      <c r="E541" s="111"/>
      <c r="F541" s="111"/>
      <c r="G541" s="110"/>
      <c r="H541" s="108"/>
      <c r="I541" s="108"/>
      <c r="P541" s="112"/>
      <c r="Q541" s="112"/>
    </row>
    <row r="542" spans="1:17" s="102" customFormat="1">
      <c r="A542" s="110"/>
      <c r="B542" s="110"/>
      <c r="C542" s="111"/>
      <c r="D542" s="111"/>
      <c r="E542" s="111"/>
      <c r="F542" s="111"/>
      <c r="G542" s="110"/>
      <c r="H542" s="108"/>
      <c r="I542" s="108"/>
      <c r="P542" s="112"/>
      <c r="Q542" s="112"/>
    </row>
    <row r="543" spans="1:17" s="102" customFormat="1">
      <c r="A543" s="110"/>
      <c r="B543" s="110"/>
      <c r="C543" s="111"/>
      <c r="D543" s="111"/>
      <c r="E543" s="111"/>
      <c r="F543" s="111"/>
      <c r="G543" s="110"/>
      <c r="H543" s="108"/>
      <c r="I543" s="108"/>
      <c r="P543" s="112"/>
      <c r="Q543" s="112"/>
    </row>
    <row r="544" spans="1:17" s="102" customFormat="1">
      <c r="A544" s="110"/>
      <c r="B544" s="110"/>
      <c r="C544" s="111"/>
      <c r="D544" s="111"/>
      <c r="E544" s="111"/>
      <c r="F544" s="111"/>
      <c r="G544" s="110"/>
      <c r="H544" s="108"/>
      <c r="I544" s="108"/>
      <c r="P544" s="112"/>
      <c r="Q544" s="112"/>
    </row>
    <row r="545" spans="1:17" s="102" customFormat="1">
      <c r="A545" s="110"/>
      <c r="B545" s="110"/>
      <c r="C545" s="111"/>
      <c r="D545" s="111"/>
      <c r="E545" s="111"/>
      <c r="F545" s="111"/>
      <c r="G545" s="110"/>
      <c r="H545" s="108"/>
      <c r="I545" s="108"/>
      <c r="P545" s="112"/>
      <c r="Q545" s="112"/>
    </row>
    <row r="546" spans="1:17" s="102" customFormat="1">
      <c r="A546" s="110"/>
      <c r="B546" s="110"/>
      <c r="C546" s="111"/>
      <c r="D546" s="111"/>
      <c r="E546" s="111"/>
      <c r="F546" s="111"/>
      <c r="G546" s="110"/>
      <c r="H546" s="108"/>
      <c r="I546" s="108"/>
      <c r="P546" s="112"/>
      <c r="Q546" s="112"/>
    </row>
    <row r="547" spans="1:17" s="102" customFormat="1">
      <c r="A547" s="110"/>
      <c r="B547" s="110"/>
      <c r="C547" s="111"/>
      <c r="D547" s="111"/>
      <c r="E547" s="111"/>
      <c r="F547" s="111"/>
      <c r="G547" s="110"/>
      <c r="H547" s="108"/>
      <c r="I547" s="108"/>
      <c r="P547" s="112"/>
      <c r="Q547" s="112"/>
    </row>
    <row r="548" spans="1:17" s="102" customFormat="1">
      <c r="A548" s="110"/>
      <c r="B548" s="110"/>
      <c r="C548" s="111"/>
      <c r="D548" s="111"/>
      <c r="E548" s="111"/>
      <c r="F548" s="111"/>
      <c r="G548" s="110"/>
      <c r="H548" s="108"/>
      <c r="I548" s="108"/>
      <c r="P548" s="112"/>
      <c r="Q548" s="112"/>
    </row>
    <row r="549" spans="1:17" s="102" customFormat="1">
      <c r="A549" s="110"/>
      <c r="B549" s="110"/>
      <c r="C549" s="111"/>
      <c r="D549" s="111"/>
      <c r="E549" s="111"/>
      <c r="F549" s="111"/>
      <c r="G549" s="110"/>
      <c r="H549" s="108"/>
      <c r="I549" s="108"/>
      <c r="P549" s="112"/>
      <c r="Q549" s="112"/>
    </row>
    <row r="550" spans="1:17" s="102" customFormat="1">
      <c r="A550" s="110"/>
      <c r="B550" s="110"/>
      <c r="C550" s="111"/>
      <c r="D550" s="111"/>
      <c r="E550" s="111"/>
      <c r="F550" s="111"/>
      <c r="G550" s="110"/>
      <c r="H550" s="108"/>
      <c r="I550" s="108"/>
      <c r="P550" s="112"/>
      <c r="Q550" s="112"/>
    </row>
    <row r="551" spans="1:17" s="102" customFormat="1">
      <c r="A551" s="110"/>
      <c r="B551" s="110"/>
      <c r="C551" s="111"/>
      <c r="D551" s="111"/>
      <c r="E551" s="111"/>
      <c r="F551" s="111"/>
      <c r="G551" s="110"/>
      <c r="H551" s="108"/>
      <c r="I551" s="108"/>
      <c r="P551" s="112"/>
      <c r="Q551" s="112"/>
    </row>
    <row r="552" spans="1:17" s="102" customFormat="1">
      <c r="A552" s="110"/>
      <c r="B552" s="110"/>
      <c r="C552" s="111"/>
      <c r="D552" s="111"/>
      <c r="E552" s="111"/>
      <c r="F552" s="111"/>
      <c r="G552" s="110"/>
      <c r="H552" s="108"/>
      <c r="I552" s="108"/>
      <c r="P552" s="112"/>
      <c r="Q552" s="112"/>
    </row>
    <row r="553" spans="1:17" s="102" customFormat="1">
      <c r="A553" s="110"/>
      <c r="B553" s="110"/>
      <c r="C553" s="111"/>
      <c r="D553" s="111"/>
      <c r="E553" s="111"/>
      <c r="F553" s="111"/>
      <c r="G553" s="110"/>
      <c r="H553" s="108"/>
      <c r="I553" s="108"/>
      <c r="P553" s="112"/>
      <c r="Q553" s="112"/>
    </row>
    <row r="554" spans="1:17" s="102" customFormat="1">
      <c r="A554" s="110"/>
      <c r="B554" s="110"/>
      <c r="C554" s="111"/>
      <c r="D554" s="111"/>
      <c r="E554" s="111"/>
      <c r="F554" s="111"/>
      <c r="G554" s="110"/>
      <c r="H554" s="108"/>
      <c r="I554" s="108"/>
      <c r="P554" s="112"/>
      <c r="Q554" s="112"/>
    </row>
    <row r="555" spans="1:17" s="102" customFormat="1">
      <c r="A555" s="110"/>
      <c r="B555" s="110"/>
      <c r="C555" s="111"/>
      <c r="D555" s="111"/>
      <c r="E555" s="111"/>
      <c r="F555" s="111"/>
      <c r="G555" s="110"/>
      <c r="H555" s="108"/>
      <c r="I555" s="108"/>
      <c r="P555" s="112"/>
      <c r="Q555" s="112"/>
    </row>
    <row r="556" spans="1:17" s="102" customFormat="1">
      <c r="A556" s="110"/>
      <c r="B556" s="110"/>
      <c r="C556" s="111"/>
      <c r="D556" s="111"/>
      <c r="E556" s="111"/>
      <c r="F556" s="111"/>
      <c r="G556" s="110"/>
      <c r="H556" s="108"/>
      <c r="I556" s="108"/>
      <c r="P556" s="112"/>
      <c r="Q556" s="112"/>
    </row>
    <row r="557" spans="1:17" s="102" customFormat="1">
      <c r="A557" s="110"/>
      <c r="B557" s="110"/>
      <c r="C557" s="111"/>
      <c r="D557" s="111"/>
      <c r="E557" s="111"/>
      <c r="F557" s="111"/>
      <c r="G557" s="110"/>
      <c r="H557" s="108"/>
      <c r="I557" s="108"/>
      <c r="P557" s="112"/>
      <c r="Q557" s="112"/>
    </row>
    <row r="558" spans="1:17" s="102" customFormat="1">
      <c r="A558" s="110"/>
      <c r="B558" s="110"/>
      <c r="C558" s="111"/>
      <c r="D558" s="111"/>
      <c r="E558" s="111"/>
      <c r="F558" s="111"/>
      <c r="G558" s="110"/>
      <c r="H558" s="108"/>
      <c r="I558" s="108"/>
      <c r="P558" s="112"/>
      <c r="Q558" s="112"/>
    </row>
    <row r="559" spans="1:17" s="102" customFormat="1">
      <c r="A559" s="110"/>
      <c r="B559" s="110"/>
      <c r="C559" s="111"/>
      <c r="D559" s="111"/>
      <c r="E559" s="111"/>
      <c r="F559" s="111"/>
      <c r="G559" s="110"/>
      <c r="H559" s="108"/>
      <c r="I559" s="108"/>
      <c r="P559" s="112"/>
      <c r="Q559" s="112"/>
    </row>
    <row r="560" spans="1:17" s="102" customFormat="1">
      <c r="A560" s="110"/>
      <c r="B560" s="110"/>
      <c r="C560" s="111"/>
      <c r="D560" s="111"/>
      <c r="E560" s="111"/>
      <c r="F560" s="111"/>
      <c r="G560" s="110"/>
      <c r="H560" s="108"/>
      <c r="I560" s="108"/>
      <c r="P560" s="112"/>
      <c r="Q560" s="112"/>
    </row>
    <row r="561" spans="1:17" s="102" customFormat="1">
      <c r="A561" s="110"/>
      <c r="B561" s="110"/>
      <c r="C561" s="111"/>
      <c r="D561" s="111"/>
      <c r="E561" s="111"/>
      <c r="F561" s="111"/>
      <c r="G561" s="110"/>
      <c r="H561" s="108"/>
      <c r="I561" s="108"/>
      <c r="P561" s="112"/>
      <c r="Q561" s="112"/>
    </row>
    <row r="562" spans="1:17" s="102" customFormat="1">
      <c r="A562" s="110"/>
      <c r="B562" s="110"/>
      <c r="C562" s="111"/>
      <c r="D562" s="111"/>
      <c r="E562" s="111"/>
      <c r="F562" s="111"/>
      <c r="G562" s="110"/>
      <c r="H562" s="108"/>
      <c r="I562" s="108"/>
      <c r="P562" s="112"/>
      <c r="Q562" s="112"/>
    </row>
    <row r="563" spans="1:17" s="102" customFormat="1">
      <c r="A563" s="110"/>
      <c r="B563" s="110"/>
      <c r="C563" s="111"/>
      <c r="D563" s="111"/>
      <c r="E563" s="111"/>
      <c r="F563" s="111"/>
      <c r="G563" s="110"/>
      <c r="H563" s="108"/>
      <c r="I563" s="108"/>
      <c r="P563" s="112"/>
      <c r="Q563" s="112"/>
    </row>
    <row r="564" spans="1:17" s="102" customFormat="1">
      <c r="A564" s="110"/>
      <c r="B564" s="110"/>
      <c r="C564" s="111"/>
      <c r="D564" s="111"/>
      <c r="E564" s="111"/>
      <c r="F564" s="111"/>
      <c r="G564" s="110"/>
      <c r="H564" s="108"/>
      <c r="I564" s="108"/>
      <c r="P564" s="112"/>
      <c r="Q564" s="112"/>
    </row>
    <row r="565" spans="1:17" s="102" customFormat="1">
      <c r="A565" s="110"/>
      <c r="B565" s="110"/>
      <c r="C565" s="111"/>
      <c r="D565" s="111"/>
      <c r="E565" s="111"/>
      <c r="F565" s="111"/>
      <c r="G565" s="110"/>
      <c r="H565" s="108"/>
      <c r="I565" s="108"/>
      <c r="P565" s="112"/>
      <c r="Q565" s="112"/>
    </row>
    <row r="566" spans="1:17" s="102" customFormat="1">
      <c r="A566" s="110"/>
      <c r="B566" s="110"/>
      <c r="C566" s="111"/>
      <c r="D566" s="111"/>
      <c r="E566" s="111"/>
      <c r="F566" s="111"/>
      <c r="G566" s="110"/>
      <c r="H566" s="108"/>
      <c r="I566" s="108"/>
      <c r="P566" s="112"/>
      <c r="Q566" s="112"/>
    </row>
    <row r="567" spans="1:17" s="102" customFormat="1">
      <c r="A567" s="110"/>
      <c r="B567" s="110"/>
      <c r="C567" s="111"/>
      <c r="D567" s="111"/>
      <c r="E567" s="111"/>
      <c r="F567" s="111"/>
      <c r="G567" s="110"/>
      <c r="H567" s="108"/>
      <c r="I567" s="108"/>
      <c r="P567" s="112"/>
      <c r="Q567" s="112"/>
    </row>
    <row r="568" spans="1:17" s="102" customFormat="1">
      <c r="A568" s="110"/>
      <c r="B568" s="110"/>
      <c r="C568" s="111"/>
      <c r="D568" s="111"/>
      <c r="E568" s="111"/>
      <c r="F568" s="111"/>
      <c r="G568" s="110"/>
      <c r="H568" s="108"/>
      <c r="I568" s="108"/>
      <c r="P568" s="112"/>
      <c r="Q568" s="112"/>
    </row>
    <row r="569" spans="1:17" s="102" customFormat="1">
      <c r="A569" s="110"/>
      <c r="B569" s="110"/>
      <c r="C569" s="111"/>
      <c r="D569" s="111"/>
      <c r="E569" s="111"/>
      <c r="F569" s="111"/>
      <c r="G569" s="110"/>
      <c r="H569" s="108"/>
      <c r="I569" s="108"/>
      <c r="P569" s="112"/>
      <c r="Q569" s="112"/>
    </row>
    <row r="570" spans="1:17" s="102" customFormat="1">
      <c r="A570" s="110"/>
      <c r="B570" s="110"/>
      <c r="C570" s="111"/>
      <c r="D570" s="111"/>
      <c r="E570" s="111"/>
      <c r="F570" s="111"/>
      <c r="G570" s="110"/>
      <c r="H570" s="108"/>
      <c r="I570" s="108"/>
      <c r="P570" s="112"/>
      <c r="Q570" s="112"/>
    </row>
    <row r="571" spans="1:17" s="102" customFormat="1">
      <c r="A571" s="110"/>
      <c r="B571" s="110"/>
      <c r="C571" s="111"/>
      <c r="D571" s="111"/>
      <c r="E571" s="111"/>
      <c r="F571" s="111"/>
      <c r="G571" s="110"/>
      <c r="H571" s="108"/>
      <c r="I571" s="108"/>
      <c r="P571" s="112"/>
      <c r="Q571" s="112"/>
    </row>
    <row r="572" spans="1:17" s="102" customFormat="1">
      <c r="A572" s="110"/>
      <c r="B572" s="110"/>
      <c r="C572" s="111"/>
      <c r="D572" s="111"/>
      <c r="E572" s="111"/>
      <c r="F572" s="111"/>
      <c r="G572" s="110"/>
      <c r="H572" s="108"/>
      <c r="I572" s="108"/>
      <c r="P572" s="112"/>
      <c r="Q572" s="112"/>
    </row>
    <row r="573" spans="1:17" s="102" customFormat="1">
      <c r="A573" s="110"/>
      <c r="B573" s="110"/>
      <c r="C573" s="111"/>
      <c r="D573" s="111"/>
      <c r="E573" s="111"/>
      <c r="F573" s="111"/>
      <c r="G573" s="110"/>
      <c r="H573" s="108"/>
      <c r="I573" s="108"/>
      <c r="P573" s="112"/>
      <c r="Q573" s="112"/>
    </row>
    <row r="574" spans="1:17" s="102" customFormat="1">
      <c r="A574" s="110"/>
      <c r="B574" s="110"/>
      <c r="C574" s="111"/>
      <c r="D574" s="111"/>
      <c r="E574" s="111"/>
      <c r="F574" s="111"/>
      <c r="G574" s="110"/>
      <c r="H574" s="108"/>
      <c r="I574" s="108"/>
      <c r="P574" s="112"/>
      <c r="Q574" s="112"/>
    </row>
    <row r="575" spans="1:17" s="102" customFormat="1">
      <c r="A575" s="110"/>
      <c r="B575" s="110"/>
      <c r="C575" s="111"/>
      <c r="D575" s="111"/>
      <c r="E575" s="111"/>
      <c r="F575" s="111"/>
      <c r="G575" s="110"/>
      <c r="H575" s="108"/>
      <c r="I575" s="108"/>
      <c r="P575" s="112"/>
      <c r="Q575" s="112"/>
    </row>
    <row r="576" spans="1:17" s="102" customFormat="1">
      <c r="A576" s="110"/>
      <c r="B576" s="110"/>
      <c r="C576" s="111"/>
      <c r="D576" s="111"/>
      <c r="E576" s="111"/>
      <c r="F576" s="111"/>
      <c r="G576" s="110"/>
      <c r="H576" s="108"/>
      <c r="I576" s="108"/>
      <c r="P576" s="112"/>
      <c r="Q576" s="112"/>
    </row>
    <row r="577" spans="1:17" s="102" customFormat="1">
      <c r="A577" s="110"/>
      <c r="B577" s="110"/>
      <c r="C577" s="111"/>
      <c r="D577" s="111"/>
      <c r="E577" s="111"/>
      <c r="F577" s="111"/>
      <c r="G577" s="110"/>
      <c r="H577" s="108"/>
      <c r="I577" s="108"/>
      <c r="P577" s="112"/>
      <c r="Q577" s="112"/>
    </row>
    <row r="578" spans="1:17" s="102" customFormat="1">
      <c r="A578" s="110"/>
      <c r="B578" s="110"/>
      <c r="C578" s="111"/>
      <c r="D578" s="111"/>
      <c r="E578" s="111"/>
      <c r="F578" s="111"/>
      <c r="G578" s="110"/>
      <c r="H578" s="108"/>
      <c r="I578" s="108"/>
      <c r="P578" s="112"/>
      <c r="Q578" s="112"/>
    </row>
    <row r="579" spans="1:17" s="102" customFormat="1">
      <c r="A579" s="110"/>
      <c r="B579" s="110"/>
      <c r="C579" s="111"/>
      <c r="D579" s="111"/>
      <c r="E579" s="111"/>
      <c r="F579" s="111"/>
      <c r="G579" s="110"/>
      <c r="H579" s="108"/>
      <c r="I579" s="108"/>
      <c r="P579" s="112"/>
      <c r="Q579" s="112"/>
    </row>
    <row r="580" spans="1:17" s="102" customFormat="1">
      <c r="A580" s="110"/>
      <c r="B580" s="110"/>
      <c r="C580" s="111"/>
      <c r="D580" s="111"/>
      <c r="E580" s="111"/>
      <c r="F580" s="111"/>
      <c r="G580" s="110"/>
      <c r="H580" s="108"/>
      <c r="I580" s="108"/>
      <c r="P580" s="112"/>
      <c r="Q580" s="112"/>
    </row>
    <row r="581" spans="1:17" s="102" customFormat="1">
      <c r="A581" s="110"/>
      <c r="B581" s="110"/>
      <c r="C581" s="111"/>
      <c r="D581" s="111"/>
      <c r="E581" s="111"/>
      <c r="F581" s="111"/>
      <c r="G581" s="110"/>
      <c r="H581" s="108"/>
      <c r="I581" s="108"/>
      <c r="P581" s="112"/>
      <c r="Q581" s="112"/>
    </row>
    <row r="582" spans="1:17" s="102" customFormat="1">
      <c r="A582" s="110"/>
      <c r="B582" s="110"/>
      <c r="C582" s="111"/>
      <c r="D582" s="111"/>
      <c r="E582" s="111"/>
      <c r="F582" s="111"/>
      <c r="G582" s="110"/>
      <c r="H582" s="108"/>
      <c r="I582" s="108"/>
      <c r="P582" s="112"/>
      <c r="Q582" s="112"/>
    </row>
    <row r="583" spans="1:17" s="102" customFormat="1">
      <c r="A583" s="110"/>
      <c r="B583" s="110"/>
      <c r="C583" s="111"/>
      <c r="D583" s="111"/>
      <c r="E583" s="111"/>
      <c r="F583" s="111"/>
      <c r="G583" s="110"/>
      <c r="H583" s="108"/>
      <c r="I583" s="108"/>
      <c r="P583" s="112"/>
      <c r="Q583" s="112"/>
    </row>
    <row r="584" spans="1:17" s="102" customFormat="1">
      <c r="A584" s="110"/>
      <c r="B584" s="110"/>
      <c r="C584" s="111"/>
      <c r="D584" s="111"/>
      <c r="E584" s="111"/>
      <c r="F584" s="111"/>
      <c r="G584" s="110"/>
      <c r="H584" s="108"/>
      <c r="I584" s="108"/>
      <c r="P584" s="112"/>
      <c r="Q584" s="112"/>
    </row>
    <row r="585" spans="1:17" s="102" customFormat="1">
      <c r="A585" s="110"/>
      <c r="B585" s="110"/>
      <c r="C585" s="111"/>
      <c r="D585" s="111"/>
      <c r="E585" s="111"/>
      <c r="F585" s="111"/>
      <c r="G585" s="110"/>
      <c r="H585" s="108"/>
      <c r="I585" s="108"/>
      <c r="P585" s="112"/>
      <c r="Q585" s="112"/>
    </row>
    <row r="586" spans="1:17" s="102" customFormat="1">
      <c r="A586" s="110"/>
      <c r="B586" s="110"/>
      <c r="C586" s="111"/>
      <c r="D586" s="111"/>
      <c r="E586" s="111"/>
      <c r="F586" s="111"/>
      <c r="G586" s="110"/>
      <c r="H586" s="108"/>
      <c r="I586" s="108"/>
      <c r="P586" s="112"/>
      <c r="Q586" s="112"/>
    </row>
    <row r="587" spans="1:17" s="102" customFormat="1">
      <c r="A587" s="110"/>
      <c r="B587" s="110"/>
      <c r="C587" s="111"/>
      <c r="D587" s="111"/>
      <c r="E587" s="111"/>
      <c r="F587" s="111"/>
      <c r="G587" s="110"/>
      <c r="H587" s="108"/>
      <c r="I587" s="108"/>
      <c r="P587" s="112"/>
      <c r="Q587" s="112"/>
    </row>
    <row r="588" spans="1:17" s="102" customFormat="1">
      <c r="A588" s="110"/>
      <c r="B588" s="110"/>
      <c r="C588" s="111"/>
      <c r="D588" s="111"/>
      <c r="E588" s="111"/>
      <c r="F588" s="111"/>
      <c r="G588" s="110"/>
      <c r="H588" s="108"/>
      <c r="I588" s="108"/>
      <c r="P588" s="112"/>
      <c r="Q588" s="112"/>
    </row>
    <row r="589" spans="1:17" s="102" customFormat="1">
      <c r="A589" s="110"/>
      <c r="B589" s="110"/>
      <c r="C589" s="111"/>
      <c r="D589" s="111"/>
      <c r="E589" s="111"/>
      <c r="F589" s="111"/>
      <c r="G589" s="110"/>
      <c r="H589" s="108"/>
      <c r="I589" s="108"/>
      <c r="P589" s="112"/>
      <c r="Q589" s="112"/>
    </row>
    <row r="590" spans="1:17" s="102" customFormat="1">
      <c r="A590" s="110"/>
      <c r="B590" s="110"/>
      <c r="C590" s="111"/>
      <c r="D590" s="111"/>
      <c r="E590" s="111"/>
      <c r="F590" s="111"/>
      <c r="G590" s="110"/>
      <c r="H590" s="108"/>
      <c r="I590" s="108"/>
      <c r="P590" s="112"/>
      <c r="Q590" s="112"/>
    </row>
    <row r="591" spans="1:17" s="102" customFormat="1">
      <c r="A591" s="110"/>
      <c r="B591" s="110"/>
      <c r="C591" s="111"/>
      <c r="D591" s="111"/>
      <c r="E591" s="111"/>
      <c r="F591" s="111"/>
      <c r="G591" s="110"/>
      <c r="H591" s="108"/>
      <c r="I591" s="108"/>
      <c r="P591" s="112"/>
      <c r="Q591" s="112"/>
    </row>
    <row r="592" spans="1:17" s="102" customFormat="1">
      <c r="A592" s="110"/>
      <c r="B592" s="110"/>
      <c r="C592" s="111"/>
      <c r="D592" s="111"/>
      <c r="E592" s="111"/>
      <c r="F592" s="111"/>
      <c r="G592" s="110"/>
      <c r="H592" s="108"/>
      <c r="I592" s="108"/>
      <c r="P592" s="112"/>
      <c r="Q592" s="112"/>
    </row>
    <row r="593" spans="1:17" s="102" customFormat="1">
      <c r="A593" s="110"/>
      <c r="B593" s="110"/>
      <c r="C593" s="111"/>
      <c r="D593" s="111"/>
      <c r="E593" s="111"/>
      <c r="F593" s="111"/>
      <c r="G593" s="110"/>
      <c r="H593" s="108"/>
      <c r="I593" s="108"/>
      <c r="P593" s="112"/>
      <c r="Q593" s="112"/>
    </row>
    <row r="594" spans="1:17" s="102" customFormat="1">
      <c r="A594" s="110"/>
      <c r="B594" s="110"/>
      <c r="C594" s="111"/>
      <c r="D594" s="111"/>
      <c r="E594" s="111"/>
      <c r="F594" s="111"/>
      <c r="G594" s="110"/>
      <c r="H594" s="108"/>
      <c r="I594" s="108"/>
      <c r="P594" s="112"/>
      <c r="Q594" s="112"/>
    </row>
    <row r="595" spans="1:17" s="102" customFormat="1">
      <c r="A595" s="110"/>
      <c r="B595" s="110"/>
      <c r="C595" s="111"/>
      <c r="D595" s="111"/>
      <c r="E595" s="111"/>
      <c r="F595" s="111"/>
      <c r="G595" s="110"/>
      <c r="H595" s="108"/>
      <c r="I595" s="108"/>
      <c r="P595" s="112"/>
      <c r="Q595" s="112"/>
    </row>
    <row r="596" spans="1:17" s="102" customFormat="1">
      <c r="A596" s="110"/>
      <c r="B596" s="110"/>
      <c r="C596" s="111"/>
      <c r="D596" s="111"/>
      <c r="E596" s="111"/>
      <c r="F596" s="111"/>
      <c r="G596" s="110"/>
      <c r="H596" s="108"/>
      <c r="I596" s="108"/>
      <c r="P596" s="112"/>
      <c r="Q596" s="112"/>
    </row>
    <row r="597" spans="1:17" s="102" customFormat="1">
      <c r="A597" s="110"/>
      <c r="B597" s="110"/>
      <c r="C597" s="111"/>
      <c r="D597" s="111"/>
      <c r="E597" s="111"/>
      <c r="F597" s="111"/>
      <c r="G597" s="110"/>
      <c r="H597" s="108"/>
      <c r="I597" s="108"/>
      <c r="P597" s="112"/>
      <c r="Q597" s="112"/>
    </row>
    <row r="598" spans="1:17" s="102" customFormat="1">
      <c r="A598" s="110"/>
      <c r="B598" s="110"/>
      <c r="C598" s="111"/>
      <c r="D598" s="111"/>
      <c r="E598" s="111"/>
      <c r="F598" s="111"/>
      <c r="G598" s="110"/>
      <c r="H598" s="108"/>
      <c r="I598" s="108"/>
      <c r="P598" s="112"/>
      <c r="Q598" s="112"/>
    </row>
    <row r="599" spans="1:17" s="102" customFormat="1">
      <c r="A599" s="110"/>
      <c r="B599" s="110"/>
      <c r="C599" s="111"/>
      <c r="D599" s="111"/>
      <c r="E599" s="111"/>
      <c r="F599" s="111"/>
      <c r="G599" s="110"/>
      <c r="H599" s="108"/>
      <c r="I599" s="108"/>
      <c r="P599" s="112"/>
      <c r="Q599" s="112"/>
    </row>
    <row r="600" spans="1:17" s="102" customFormat="1">
      <c r="A600" s="110"/>
      <c r="B600" s="110"/>
      <c r="C600" s="111"/>
      <c r="D600" s="111"/>
      <c r="E600" s="111"/>
      <c r="F600" s="111"/>
      <c r="G600" s="110"/>
      <c r="H600" s="108"/>
      <c r="I600" s="108"/>
      <c r="P600" s="112"/>
      <c r="Q600" s="112"/>
    </row>
    <row r="601" spans="1:17" s="102" customFormat="1">
      <c r="A601" s="110"/>
      <c r="B601" s="110"/>
      <c r="C601" s="111"/>
      <c r="D601" s="111"/>
      <c r="E601" s="111"/>
      <c r="F601" s="111"/>
      <c r="G601" s="110"/>
      <c r="H601" s="108"/>
      <c r="I601" s="108"/>
      <c r="P601" s="112"/>
      <c r="Q601" s="112"/>
    </row>
    <row r="602" spans="1:17" s="102" customFormat="1">
      <c r="A602" s="110"/>
      <c r="B602" s="110"/>
      <c r="C602" s="111"/>
      <c r="D602" s="111"/>
      <c r="E602" s="111"/>
      <c r="F602" s="111"/>
      <c r="G602" s="110"/>
      <c r="H602" s="108"/>
      <c r="I602" s="108"/>
      <c r="P602" s="112"/>
      <c r="Q602" s="112"/>
    </row>
    <row r="603" spans="1:17" s="102" customFormat="1">
      <c r="A603" s="110"/>
      <c r="B603" s="110"/>
      <c r="C603" s="111"/>
      <c r="D603" s="111"/>
      <c r="E603" s="111"/>
      <c r="F603" s="111"/>
      <c r="G603" s="110"/>
      <c r="H603" s="108"/>
      <c r="I603" s="108"/>
      <c r="P603" s="112"/>
      <c r="Q603" s="112"/>
    </row>
    <row r="604" spans="1:17" s="102" customFormat="1">
      <c r="A604" s="110"/>
      <c r="B604" s="110"/>
      <c r="C604" s="111"/>
      <c r="D604" s="111"/>
      <c r="E604" s="111"/>
      <c r="F604" s="111"/>
      <c r="G604" s="110"/>
      <c r="H604" s="108"/>
      <c r="I604" s="108"/>
      <c r="P604" s="112"/>
      <c r="Q604" s="112"/>
    </row>
    <row r="605" spans="1:17" s="102" customFormat="1">
      <c r="A605" s="110"/>
      <c r="B605" s="110"/>
      <c r="C605" s="111"/>
      <c r="D605" s="111"/>
      <c r="E605" s="111"/>
      <c r="F605" s="111"/>
      <c r="G605" s="110"/>
      <c r="H605" s="108"/>
      <c r="I605" s="108"/>
      <c r="P605" s="112"/>
      <c r="Q605" s="112"/>
    </row>
    <row r="606" spans="1:17" s="102" customFormat="1">
      <c r="A606" s="110"/>
      <c r="B606" s="110"/>
      <c r="C606" s="111"/>
      <c r="D606" s="111"/>
      <c r="E606" s="111"/>
      <c r="F606" s="111"/>
      <c r="G606" s="110"/>
      <c r="H606" s="108"/>
      <c r="I606" s="108"/>
      <c r="P606" s="112"/>
      <c r="Q606" s="112"/>
    </row>
    <row r="607" spans="1:17" s="102" customFormat="1">
      <c r="A607" s="110"/>
      <c r="B607" s="110"/>
      <c r="C607" s="111"/>
      <c r="D607" s="111"/>
      <c r="E607" s="111"/>
      <c r="F607" s="111"/>
      <c r="G607" s="110"/>
      <c r="H607" s="108"/>
      <c r="I607" s="108"/>
      <c r="P607" s="112"/>
      <c r="Q607" s="112"/>
    </row>
    <row r="608" spans="1:17" s="102" customFormat="1">
      <c r="A608" s="110"/>
      <c r="B608" s="110"/>
      <c r="C608" s="111"/>
      <c r="D608" s="111"/>
      <c r="E608" s="111"/>
      <c r="F608" s="111"/>
      <c r="G608" s="110"/>
      <c r="H608" s="108"/>
      <c r="I608" s="108"/>
      <c r="P608" s="112"/>
      <c r="Q608" s="112"/>
    </row>
    <row r="609" spans="1:17" s="102" customFormat="1">
      <c r="A609" s="110"/>
      <c r="B609" s="110"/>
      <c r="C609" s="111"/>
      <c r="D609" s="111"/>
      <c r="E609" s="111"/>
      <c r="F609" s="111"/>
      <c r="G609" s="110"/>
      <c r="H609" s="108"/>
      <c r="I609" s="108"/>
      <c r="P609" s="112"/>
      <c r="Q609" s="112"/>
    </row>
    <row r="610" spans="1:17" s="102" customFormat="1">
      <c r="A610" s="110"/>
      <c r="B610" s="110"/>
      <c r="C610" s="111"/>
      <c r="D610" s="111"/>
      <c r="E610" s="111"/>
      <c r="F610" s="111"/>
      <c r="G610" s="110"/>
      <c r="H610" s="108"/>
      <c r="I610" s="108"/>
      <c r="P610" s="112"/>
      <c r="Q610" s="112"/>
    </row>
    <row r="611" spans="1:17" s="102" customFormat="1">
      <c r="A611" s="110"/>
      <c r="B611" s="110"/>
      <c r="C611" s="111"/>
      <c r="D611" s="111"/>
      <c r="E611" s="111"/>
      <c r="F611" s="111"/>
      <c r="G611" s="110"/>
      <c r="H611" s="108"/>
      <c r="I611" s="108"/>
      <c r="P611" s="112"/>
      <c r="Q611" s="112"/>
    </row>
    <row r="612" spans="1:17" s="102" customFormat="1">
      <c r="A612" s="110"/>
      <c r="B612" s="110"/>
      <c r="C612" s="111"/>
      <c r="D612" s="111"/>
      <c r="E612" s="111"/>
      <c r="F612" s="111"/>
      <c r="G612" s="110"/>
      <c r="H612" s="108"/>
      <c r="I612" s="108"/>
      <c r="P612" s="112"/>
      <c r="Q612" s="112"/>
    </row>
    <row r="613" spans="1:17" s="102" customFormat="1">
      <c r="A613" s="110"/>
      <c r="B613" s="110"/>
      <c r="C613" s="111"/>
      <c r="D613" s="111"/>
      <c r="E613" s="111"/>
      <c r="F613" s="111"/>
      <c r="G613" s="110"/>
      <c r="H613" s="108"/>
      <c r="I613" s="108"/>
      <c r="P613" s="112"/>
      <c r="Q613" s="112"/>
    </row>
    <row r="614" spans="1:17" s="102" customFormat="1">
      <c r="A614" s="110"/>
      <c r="B614" s="110"/>
      <c r="C614" s="111"/>
      <c r="D614" s="111"/>
      <c r="E614" s="111"/>
      <c r="F614" s="111"/>
      <c r="G614" s="110"/>
      <c r="H614" s="108"/>
      <c r="I614" s="108"/>
      <c r="P614" s="112"/>
      <c r="Q614" s="112"/>
    </row>
    <row r="615" spans="1:17" s="102" customFormat="1">
      <c r="A615" s="110"/>
      <c r="B615" s="110"/>
      <c r="C615" s="111"/>
      <c r="D615" s="111"/>
      <c r="E615" s="111"/>
      <c r="F615" s="111"/>
      <c r="G615" s="110"/>
      <c r="H615" s="108"/>
      <c r="I615" s="108"/>
      <c r="P615" s="112"/>
      <c r="Q615" s="112"/>
    </row>
    <row r="616" spans="1:17" s="102" customFormat="1">
      <c r="A616" s="110"/>
      <c r="B616" s="110"/>
      <c r="C616" s="111"/>
      <c r="D616" s="111"/>
      <c r="E616" s="111"/>
      <c r="F616" s="111"/>
      <c r="G616" s="110"/>
      <c r="H616" s="108"/>
      <c r="I616" s="108"/>
      <c r="P616" s="112"/>
      <c r="Q616" s="112"/>
    </row>
    <row r="617" spans="1:17" s="102" customFormat="1">
      <c r="A617" s="110"/>
      <c r="B617" s="110"/>
      <c r="C617" s="111"/>
      <c r="D617" s="111"/>
      <c r="E617" s="111"/>
      <c r="F617" s="111"/>
      <c r="G617" s="110"/>
      <c r="H617" s="108"/>
      <c r="I617" s="108"/>
      <c r="P617" s="112"/>
      <c r="Q617" s="112"/>
    </row>
    <row r="618" spans="1:17" s="102" customFormat="1">
      <c r="A618" s="110"/>
      <c r="B618" s="110"/>
      <c r="C618" s="111"/>
      <c r="D618" s="111"/>
      <c r="E618" s="111"/>
      <c r="F618" s="111"/>
      <c r="G618" s="110"/>
      <c r="H618" s="108"/>
      <c r="I618" s="108"/>
      <c r="P618" s="112"/>
      <c r="Q618" s="112"/>
    </row>
    <row r="619" spans="1:17" s="102" customFormat="1">
      <c r="A619" s="110"/>
      <c r="B619" s="110"/>
      <c r="C619" s="111"/>
      <c r="D619" s="111"/>
      <c r="E619" s="111"/>
      <c r="F619" s="111"/>
      <c r="G619" s="110"/>
      <c r="H619" s="108"/>
      <c r="I619" s="108"/>
      <c r="P619" s="112"/>
      <c r="Q619" s="112"/>
    </row>
    <row r="620" spans="1:17" s="102" customFormat="1">
      <c r="A620" s="110"/>
      <c r="B620" s="110"/>
      <c r="C620" s="111"/>
      <c r="D620" s="111"/>
      <c r="E620" s="111"/>
      <c r="F620" s="111"/>
      <c r="G620" s="110"/>
      <c r="H620" s="108"/>
      <c r="I620" s="108"/>
      <c r="P620" s="112"/>
      <c r="Q620" s="112"/>
    </row>
    <row r="621" spans="1:17" s="102" customFormat="1">
      <c r="A621" s="110"/>
      <c r="B621" s="110"/>
      <c r="C621" s="111"/>
      <c r="D621" s="111"/>
      <c r="E621" s="111"/>
      <c r="F621" s="111"/>
      <c r="G621" s="110"/>
      <c r="H621" s="108"/>
      <c r="I621" s="108"/>
      <c r="P621" s="112"/>
      <c r="Q621" s="112"/>
    </row>
    <row r="622" spans="1:17" s="102" customFormat="1">
      <c r="A622" s="110"/>
      <c r="B622" s="110"/>
      <c r="C622" s="111"/>
      <c r="D622" s="111"/>
      <c r="E622" s="111"/>
      <c r="F622" s="111"/>
      <c r="G622" s="110"/>
      <c r="H622" s="108"/>
      <c r="I622" s="108"/>
      <c r="P622" s="112"/>
      <c r="Q622" s="112"/>
    </row>
    <row r="623" spans="1:17" s="102" customFormat="1">
      <c r="A623" s="110"/>
      <c r="B623" s="110"/>
      <c r="C623" s="111"/>
      <c r="D623" s="111"/>
      <c r="E623" s="111"/>
      <c r="F623" s="111"/>
      <c r="G623" s="110"/>
      <c r="H623" s="108"/>
      <c r="I623" s="108"/>
      <c r="P623" s="112"/>
      <c r="Q623" s="112"/>
    </row>
    <row r="624" spans="1:17" s="102" customFormat="1">
      <c r="A624" s="110"/>
      <c r="B624" s="110"/>
      <c r="C624" s="111"/>
      <c r="D624" s="111"/>
      <c r="E624" s="111"/>
      <c r="F624" s="111"/>
      <c r="G624" s="110"/>
      <c r="H624" s="108"/>
      <c r="I624" s="108"/>
      <c r="P624" s="112"/>
      <c r="Q624" s="112"/>
    </row>
    <row r="625" spans="1:17" s="102" customFormat="1">
      <c r="A625" s="110"/>
      <c r="B625" s="110"/>
      <c r="C625" s="111"/>
      <c r="D625" s="111"/>
      <c r="E625" s="111"/>
      <c r="F625" s="111"/>
      <c r="G625" s="110"/>
      <c r="H625" s="108"/>
      <c r="I625" s="108"/>
      <c r="P625" s="112"/>
      <c r="Q625" s="112"/>
    </row>
    <row r="626" spans="1:17" s="102" customFormat="1">
      <c r="A626" s="110"/>
      <c r="B626" s="110"/>
      <c r="C626" s="111"/>
      <c r="D626" s="111"/>
      <c r="E626" s="111"/>
      <c r="F626" s="111"/>
      <c r="G626" s="110"/>
      <c r="H626" s="108"/>
      <c r="I626" s="108"/>
      <c r="P626" s="112"/>
      <c r="Q626" s="112"/>
    </row>
    <row r="627" spans="1:17" s="102" customFormat="1">
      <c r="A627" s="110"/>
      <c r="B627" s="110"/>
      <c r="C627" s="111"/>
      <c r="D627" s="111"/>
      <c r="E627" s="111"/>
      <c r="F627" s="111"/>
      <c r="G627" s="110"/>
      <c r="H627" s="108"/>
      <c r="I627" s="108"/>
      <c r="P627" s="112"/>
      <c r="Q627" s="112"/>
    </row>
    <row r="628" spans="1:17" s="102" customFormat="1">
      <c r="A628" s="110"/>
      <c r="B628" s="110"/>
      <c r="C628" s="111"/>
      <c r="D628" s="111"/>
      <c r="E628" s="111"/>
      <c r="F628" s="111"/>
      <c r="G628" s="110"/>
      <c r="H628" s="108"/>
      <c r="I628" s="108"/>
      <c r="P628" s="112"/>
      <c r="Q628" s="112"/>
    </row>
    <row r="629" spans="1:17" s="102" customFormat="1">
      <c r="A629" s="110"/>
      <c r="B629" s="110"/>
      <c r="C629" s="111"/>
      <c r="D629" s="111"/>
      <c r="E629" s="111"/>
      <c r="F629" s="111"/>
      <c r="G629" s="110"/>
      <c r="H629" s="108"/>
      <c r="I629" s="108"/>
      <c r="P629" s="112"/>
      <c r="Q629" s="112"/>
    </row>
    <row r="630" spans="1:17" s="102" customFormat="1">
      <c r="A630" s="110"/>
      <c r="B630" s="110"/>
      <c r="C630" s="111"/>
      <c r="D630" s="111"/>
      <c r="E630" s="111"/>
      <c r="F630" s="111"/>
      <c r="G630" s="110"/>
      <c r="H630" s="108"/>
      <c r="I630" s="108"/>
      <c r="P630" s="112"/>
      <c r="Q630" s="112"/>
    </row>
    <row r="631" spans="1:17" s="102" customFormat="1">
      <c r="A631" s="110"/>
      <c r="B631" s="110"/>
      <c r="C631" s="111"/>
      <c r="D631" s="111"/>
      <c r="E631" s="111"/>
      <c r="F631" s="111"/>
      <c r="G631" s="110"/>
      <c r="H631" s="108"/>
      <c r="I631" s="108"/>
      <c r="P631" s="112"/>
      <c r="Q631" s="112"/>
    </row>
    <row r="632" spans="1:17" s="102" customFormat="1">
      <c r="A632" s="110"/>
      <c r="B632" s="110"/>
      <c r="C632" s="111"/>
      <c r="D632" s="111"/>
      <c r="E632" s="111"/>
      <c r="F632" s="111"/>
      <c r="G632" s="110"/>
      <c r="H632" s="108"/>
      <c r="I632" s="108"/>
      <c r="P632" s="112"/>
      <c r="Q632" s="112"/>
    </row>
    <row r="633" spans="1:17" s="102" customFormat="1">
      <c r="A633" s="110"/>
      <c r="B633" s="110"/>
      <c r="C633" s="111"/>
      <c r="D633" s="111"/>
      <c r="E633" s="111"/>
      <c r="F633" s="111"/>
      <c r="G633" s="110"/>
      <c r="H633" s="108"/>
      <c r="I633" s="108"/>
      <c r="P633" s="112"/>
      <c r="Q633" s="112"/>
    </row>
    <row r="634" spans="1:17" s="102" customFormat="1">
      <c r="A634" s="110"/>
      <c r="B634" s="110"/>
      <c r="C634" s="111"/>
      <c r="D634" s="111"/>
      <c r="E634" s="111"/>
      <c r="F634" s="111"/>
      <c r="G634" s="110"/>
      <c r="H634" s="108"/>
      <c r="I634" s="108"/>
      <c r="P634" s="112"/>
      <c r="Q634" s="112"/>
    </row>
    <row r="635" spans="1:17" s="102" customFormat="1">
      <c r="A635" s="110"/>
      <c r="B635" s="110"/>
      <c r="C635" s="111"/>
      <c r="D635" s="111"/>
      <c r="E635" s="111"/>
      <c r="F635" s="111"/>
      <c r="G635" s="110"/>
      <c r="H635" s="108"/>
      <c r="I635" s="108"/>
      <c r="P635" s="112"/>
      <c r="Q635" s="112"/>
    </row>
    <row r="636" spans="1:17" s="102" customFormat="1">
      <c r="A636" s="110"/>
      <c r="B636" s="110"/>
      <c r="C636" s="111"/>
      <c r="D636" s="111"/>
      <c r="E636" s="111"/>
      <c r="F636" s="111"/>
      <c r="G636" s="110"/>
      <c r="H636" s="108"/>
      <c r="I636" s="108"/>
      <c r="P636" s="112"/>
      <c r="Q636" s="112"/>
    </row>
    <row r="637" spans="1:17" s="102" customFormat="1">
      <c r="A637" s="110"/>
      <c r="B637" s="110"/>
      <c r="C637" s="111"/>
      <c r="D637" s="111"/>
      <c r="E637" s="111"/>
      <c r="F637" s="111"/>
      <c r="G637" s="110"/>
      <c r="H637" s="108"/>
      <c r="I637" s="108"/>
      <c r="P637" s="112"/>
      <c r="Q637" s="112"/>
    </row>
    <row r="638" spans="1:17" s="102" customFormat="1">
      <c r="A638" s="110"/>
      <c r="B638" s="110"/>
      <c r="C638" s="111"/>
      <c r="D638" s="111"/>
      <c r="E638" s="111"/>
      <c r="F638" s="111"/>
      <c r="G638" s="110"/>
      <c r="H638" s="108"/>
      <c r="I638" s="108"/>
      <c r="P638" s="112"/>
      <c r="Q638" s="112"/>
    </row>
    <row r="639" spans="1:17" s="102" customFormat="1">
      <c r="A639" s="110"/>
      <c r="B639" s="110"/>
      <c r="C639" s="111"/>
      <c r="D639" s="111"/>
      <c r="E639" s="111"/>
      <c r="F639" s="111"/>
      <c r="G639" s="110"/>
      <c r="H639" s="108"/>
      <c r="I639" s="108"/>
      <c r="P639" s="112"/>
      <c r="Q639" s="112"/>
    </row>
    <row r="640" spans="1:17" s="102" customFormat="1">
      <c r="A640" s="110"/>
      <c r="B640" s="110"/>
      <c r="C640" s="111"/>
      <c r="D640" s="111"/>
      <c r="E640" s="111"/>
      <c r="F640" s="111"/>
      <c r="G640" s="110"/>
      <c r="H640" s="108"/>
      <c r="I640" s="108"/>
      <c r="P640" s="112"/>
      <c r="Q640" s="112"/>
    </row>
    <row r="641" spans="1:17" s="102" customFormat="1">
      <c r="A641" s="110"/>
      <c r="B641" s="110"/>
      <c r="C641" s="111"/>
      <c r="D641" s="111"/>
      <c r="E641" s="111"/>
      <c r="F641" s="111"/>
      <c r="G641" s="110"/>
      <c r="H641" s="108"/>
      <c r="I641" s="108"/>
      <c r="P641" s="112"/>
      <c r="Q641" s="112"/>
    </row>
    <row r="642" spans="1:17" s="102" customFormat="1">
      <c r="A642" s="110"/>
      <c r="B642" s="110"/>
      <c r="C642" s="111"/>
      <c r="D642" s="111"/>
      <c r="E642" s="111"/>
      <c r="F642" s="111"/>
      <c r="G642" s="110"/>
      <c r="H642" s="108"/>
      <c r="I642" s="108"/>
      <c r="P642" s="112"/>
      <c r="Q642" s="112"/>
    </row>
    <row r="643" spans="1:17" s="102" customFormat="1">
      <c r="A643" s="110"/>
      <c r="B643" s="110"/>
      <c r="C643" s="111"/>
      <c r="D643" s="111"/>
      <c r="E643" s="111"/>
      <c r="F643" s="111"/>
      <c r="G643" s="110"/>
      <c r="H643" s="108"/>
      <c r="I643" s="108"/>
      <c r="P643" s="112"/>
      <c r="Q643" s="112"/>
    </row>
    <row r="644" spans="1:17" s="102" customFormat="1">
      <c r="A644" s="110"/>
      <c r="B644" s="110"/>
      <c r="C644" s="111"/>
      <c r="D644" s="111"/>
      <c r="E644" s="111"/>
      <c r="F644" s="111"/>
      <c r="G644" s="110"/>
      <c r="H644" s="108"/>
      <c r="I644" s="108"/>
      <c r="P644" s="112"/>
      <c r="Q644" s="112"/>
    </row>
    <row r="645" spans="1:17" s="102" customFormat="1">
      <c r="A645" s="110"/>
      <c r="B645" s="110"/>
      <c r="C645" s="111"/>
      <c r="D645" s="111"/>
      <c r="E645" s="111"/>
      <c r="F645" s="111"/>
      <c r="G645" s="110"/>
      <c r="H645" s="108"/>
      <c r="I645" s="108"/>
      <c r="P645" s="112"/>
      <c r="Q645" s="112"/>
    </row>
    <row r="646" spans="1:17" s="102" customFormat="1">
      <c r="A646" s="110"/>
      <c r="B646" s="110"/>
      <c r="C646" s="111"/>
      <c r="D646" s="111"/>
      <c r="E646" s="111"/>
      <c r="F646" s="111"/>
      <c r="G646" s="110"/>
      <c r="H646" s="108"/>
      <c r="I646" s="108"/>
      <c r="P646" s="112"/>
      <c r="Q646" s="112"/>
    </row>
    <row r="647" spans="1:17" s="102" customFormat="1">
      <c r="A647" s="110"/>
      <c r="B647" s="110"/>
      <c r="C647" s="111"/>
      <c r="D647" s="111"/>
      <c r="E647" s="111"/>
      <c r="F647" s="111"/>
      <c r="G647" s="110"/>
      <c r="H647" s="108"/>
      <c r="I647" s="108"/>
      <c r="P647" s="112"/>
      <c r="Q647" s="112"/>
    </row>
    <row r="648" spans="1:17" s="102" customFormat="1">
      <c r="A648" s="110"/>
      <c r="B648" s="110"/>
      <c r="C648" s="111"/>
      <c r="D648" s="111"/>
      <c r="E648" s="111"/>
      <c r="F648" s="111"/>
      <c r="G648" s="110"/>
      <c r="H648" s="108"/>
      <c r="I648" s="108"/>
      <c r="P648" s="112"/>
      <c r="Q648" s="112"/>
    </row>
    <row r="649" spans="1:17" s="102" customFormat="1">
      <c r="A649" s="110"/>
      <c r="B649" s="110"/>
      <c r="C649" s="111"/>
      <c r="D649" s="111"/>
      <c r="E649" s="111"/>
      <c r="F649" s="111"/>
      <c r="G649" s="110"/>
      <c r="H649" s="108"/>
      <c r="I649" s="108"/>
      <c r="P649" s="112"/>
      <c r="Q649" s="112"/>
    </row>
    <row r="650" spans="1:17" s="102" customFormat="1">
      <c r="A650" s="110"/>
      <c r="B650" s="110"/>
      <c r="C650" s="111"/>
      <c r="D650" s="111"/>
      <c r="E650" s="111"/>
      <c r="F650" s="111"/>
      <c r="G650" s="110"/>
      <c r="H650" s="108"/>
      <c r="I650" s="108"/>
      <c r="P650" s="112"/>
      <c r="Q650" s="112"/>
    </row>
    <row r="651" spans="1:17" s="102" customFormat="1">
      <c r="A651" s="110"/>
      <c r="B651" s="110"/>
      <c r="C651" s="111"/>
      <c r="D651" s="111"/>
      <c r="E651" s="111"/>
      <c r="F651" s="111"/>
      <c r="G651" s="110"/>
      <c r="H651" s="108"/>
      <c r="I651" s="108"/>
      <c r="P651" s="112"/>
      <c r="Q651" s="112"/>
    </row>
    <row r="652" spans="1:17" s="102" customFormat="1">
      <c r="A652" s="110"/>
      <c r="B652" s="110"/>
      <c r="C652" s="111"/>
      <c r="D652" s="111"/>
      <c r="E652" s="111"/>
      <c r="F652" s="111"/>
      <c r="G652" s="110"/>
      <c r="H652" s="108"/>
      <c r="I652" s="108"/>
      <c r="P652" s="112"/>
      <c r="Q652" s="112"/>
    </row>
    <row r="653" spans="1:17" s="102" customFormat="1">
      <c r="A653" s="110"/>
      <c r="B653" s="110"/>
      <c r="C653" s="111"/>
      <c r="D653" s="111"/>
      <c r="E653" s="111"/>
      <c r="F653" s="111"/>
      <c r="G653" s="110"/>
      <c r="H653" s="108"/>
      <c r="I653" s="108"/>
      <c r="P653" s="112"/>
      <c r="Q653" s="112"/>
    </row>
    <row r="654" spans="1:17" s="102" customFormat="1">
      <c r="A654" s="110"/>
      <c r="B654" s="110"/>
      <c r="C654" s="111"/>
      <c r="D654" s="111"/>
      <c r="E654" s="111"/>
      <c r="F654" s="111"/>
      <c r="G654" s="110"/>
      <c r="H654" s="108"/>
      <c r="I654" s="108"/>
      <c r="P654" s="112"/>
      <c r="Q654" s="112"/>
    </row>
    <row r="655" spans="1:17" s="102" customFormat="1">
      <c r="A655" s="110"/>
      <c r="B655" s="110"/>
      <c r="C655" s="111"/>
      <c r="D655" s="111"/>
      <c r="E655" s="111"/>
      <c r="F655" s="111"/>
      <c r="G655" s="110"/>
      <c r="H655" s="108"/>
      <c r="I655" s="108"/>
      <c r="P655" s="112"/>
      <c r="Q655" s="112"/>
    </row>
    <row r="656" spans="1:17" s="102" customFormat="1">
      <c r="A656" s="110"/>
      <c r="B656" s="110"/>
      <c r="C656" s="111"/>
      <c r="D656" s="111"/>
      <c r="E656" s="111"/>
      <c r="F656" s="111"/>
      <c r="G656" s="110"/>
      <c r="H656" s="108"/>
      <c r="I656" s="108"/>
      <c r="P656" s="112"/>
      <c r="Q656" s="112"/>
    </row>
    <row r="657" spans="1:17" s="102" customFormat="1">
      <c r="A657" s="110"/>
      <c r="B657" s="110"/>
      <c r="C657" s="111"/>
      <c r="D657" s="111"/>
      <c r="E657" s="111"/>
      <c r="F657" s="111"/>
      <c r="G657" s="110"/>
      <c r="H657" s="108"/>
      <c r="I657" s="108"/>
      <c r="P657" s="112"/>
      <c r="Q657" s="112"/>
    </row>
    <row r="658" spans="1:17" s="102" customFormat="1">
      <c r="A658" s="110"/>
      <c r="B658" s="110"/>
      <c r="C658" s="111"/>
      <c r="D658" s="111"/>
      <c r="E658" s="111"/>
      <c r="F658" s="111"/>
      <c r="G658" s="110"/>
      <c r="H658" s="108"/>
      <c r="I658" s="108"/>
      <c r="P658" s="112"/>
      <c r="Q658" s="112"/>
    </row>
    <row r="659" spans="1:17" s="102" customFormat="1">
      <c r="A659" s="110"/>
      <c r="B659" s="110"/>
      <c r="C659" s="111"/>
      <c r="D659" s="111"/>
      <c r="E659" s="111"/>
      <c r="F659" s="111"/>
      <c r="G659" s="110"/>
      <c r="H659" s="108"/>
      <c r="I659" s="108"/>
      <c r="P659" s="112"/>
      <c r="Q659" s="112"/>
    </row>
    <row r="660" spans="1:17" s="102" customFormat="1">
      <c r="A660" s="110"/>
      <c r="B660" s="110"/>
      <c r="C660" s="111"/>
      <c r="D660" s="111"/>
      <c r="E660" s="111"/>
      <c r="F660" s="111"/>
      <c r="G660" s="110"/>
      <c r="H660" s="108"/>
      <c r="I660" s="108"/>
      <c r="P660" s="112"/>
      <c r="Q660" s="112"/>
    </row>
    <row r="661" spans="1:17" s="102" customFormat="1">
      <c r="A661" s="110"/>
      <c r="B661" s="110"/>
      <c r="C661" s="111"/>
      <c r="D661" s="111"/>
      <c r="E661" s="111"/>
      <c r="F661" s="111"/>
      <c r="G661" s="110"/>
      <c r="H661" s="108"/>
      <c r="I661" s="108"/>
      <c r="P661" s="112"/>
      <c r="Q661" s="112"/>
    </row>
    <row r="662" spans="1:17" s="102" customFormat="1">
      <c r="A662" s="110"/>
      <c r="B662" s="110"/>
      <c r="C662" s="111"/>
      <c r="D662" s="111"/>
      <c r="E662" s="111"/>
      <c r="F662" s="111"/>
      <c r="G662" s="110"/>
      <c r="H662" s="108"/>
      <c r="I662" s="108"/>
      <c r="P662" s="112"/>
      <c r="Q662" s="112"/>
    </row>
    <row r="663" spans="1:17" s="102" customFormat="1">
      <c r="A663" s="110"/>
      <c r="B663" s="110"/>
      <c r="C663" s="111"/>
      <c r="D663" s="111"/>
      <c r="E663" s="111"/>
      <c r="F663" s="111"/>
      <c r="G663" s="110"/>
      <c r="H663" s="108"/>
      <c r="I663" s="108"/>
      <c r="P663" s="112"/>
      <c r="Q663" s="112"/>
    </row>
    <row r="664" spans="1:17" s="102" customFormat="1">
      <c r="A664" s="110"/>
      <c r="B664" s="110"/>
      <c r="C664" s="111"/>
      <c r="D664" s="111"/>
      <c r="E664" s="111"/>
      <c r="F664" s="111"/>
      <c r="G664" s="110"/>
      <c r="H664" s="108"/>
      <c r="I664" s="108"/>
      <c r="P664" s="112"/>
      <c r="Q664" s="112"/>
    </row>
    <row r="665" spans="1:17" s="102" customFormat="1">
      <c r="A665" s="110"/>
      <c r="B665" s="110"/>
      <c r="C665" s="111"/>
      <c r="D665" s="111"/>
      <c r="E665" s="111"/>
      <c r="F665" s="111"/>
      <c r="G665" s="110"/>
      <c r="H665" s="108"/>
      <c r="I665" s="108"/>
      <c r="P665" s="112"/>
      <c r="Q665" s="112"/>
    </row>
    <row r="666" spans="1:17" s="102" customFormat="1">
      <c r="A666" s="110"/>
      <c r="B666" s="110"/>
      <c r="C666" s="111"/>
      <c r="D666" s="111"/>
      <c r="E666" s="111"/>
      <c r="F666" s="111"/>
      <c r="G666" s="110"/>
      <c r="H666" s="108"/>
      <c r="I666" s="108"/>
      <c r="P666" s="112"/>
      <c r="Q666" s="112"/>
    </row>
    <row r="667" spans="1:17" s="102" customFormat="1">
      <c r="A667" s="110"/>
      <c r="B667" s="110"/>
      <c r="C667" s="111"/>
      <c r="D667" s="111"/>
      <c r="E667" s="111"/>
      <c r="F667" s="111"/>
      <c r="G667" s="110"/>
      <c r="H667" s="108"/>
      <c r="I667" s="108"/>
      <c r="P667" s="112"/>
      <c r="Q667" s="112"/>
    </row>
    <row r="668" spans="1:17" s="102" customFormat="1">
      <c r="A668" s="110"/>
      <c r="B668" s="110"/>
      <c r="C668" s="111"/>
      <c r="D668" s="111"/>
      <c r="E668" s="111"/>
      <c r="F668" s="111"/>
      <c r="G668" s="110"/>
      <c r="H668" s="108"/>
      <c r="I668" s="108"/>
      <c r="P668" s="112"/>
      <c r="Q668" s="112"/>
    </row>
    <row r="669" spans="1:17" s="102" customFormat="1">
      <c r="A669" s="110"/>
      <c r="B669" s="110"/>
      <c r="C669" s="111"/>
      <c r="D669" s="111"/>
      <c r="E669" s="111"/>
      <c r="F669" s="111"/>
      <c r="G669" s="110"/>
      <c r="H669" s="108"/>
      <c r="I669" s="108"/>
      <c r="P669" s="112"/>
      <c r="Q669" s="112"/>
    </row>
    <row r="670" spans="1:17" s="102" customFormat="1">
      <c r="A670" s="110"/>
      <c r="B670" s="110"/>
      <c r="C670" s="111"/>
      <c r="D670" s="111"/>
      <c r="E670" s="111"/>
      <c r="F670" s="111"/>
      <c r="G670" s="110"/>
      <c r="H670" s="108"/>
      <c r="I670" s="108"/>
      <c r="P670" s="112"/>
      <c r="Q670" s="112"/>
    </row>
    <row r="671" spans="1:17" s="102" customFormat="1">
      <c r="A671" s="110"/>
      <c r="B671" s="110"/>
      <c r="C671" s="111"/>
      <c r="D671" s="111"/>
      <c r="E671" s="111"/>
      <c r="F671" s="111"/>
      <c r="G671" s="110"/>
      <c r="H671" s="108"/>
      <c r="I671" s="108"/>
      <c r="P671" s="112"/>
      <c r="Q671" s="112"/>
    </row>
    <row r="672" spans="1:17" s="102" customFormat="1">
      <c r="A672" s="110"/>
      <c r="B672" s="110"/>
      <c r="C672" s="111"/>
      <c r="D672" s="111"/>
      <c r="E672" s="111"/>
      <c r="F672" s="111"/>
      <c r="G672" s="110"/>
      <c r="H672" s="108"/>
      <c r="I672" s="108"/>
      <c r="P672" s="112"/>
      <c r="Q672" s="112"/>
    </row>
    <row r="673" spans="1:17" s="102" customFormat="1">
      <c r="A673" s="110"/>
      <c r="B673" s="110"/>
      <c r="C673" s="111"/>
      <c r="D673" s="111"/>
      <c r="E673" s="111"/>
      <c r="F673" s="111"/>
      <c r="G673" s="110"/>
      <c r="H673" s="108"/>
      <c r="I673" s="108"/>
      <c r="P673" s="112"/>
      <c r="Q673" s="112"/>
    </row>
    <row r="674" spans="1:17" s="102" customFormat="1">
      <c r="A674" s="110"/>
      <c r="B674" s="110"/>
      <c r="C674" s="111"/>
      <c r="D674" s="111"/>
      <c r="E674" s="111"/>
      <c r="F674" s="111"/>
      <c r="G674" s="110"/>
      <c r="H674" s="108"/>
      <c r="I674" s="108"/>
      <c r="P674" s="112"/>
      <c r="Q674" s="112"/>
    </row>
    <row r="675" spans="1:17" s="102" customFormat="1">
      <c r="A675" s="110"/>
      <c r="B675" s="110"/>
      <c r="C675" s="111"/>
      <c r="D675" s="111"/>
      <c r="E675" s="111"/>
      <c r="F675" s="111"/>
      <c r="G675" s="110"/>
      <c r="H675" s="108"/>
      <c r="I675" s="108"/>
      <c r="P675" s="112"/>
      <c r="Q675" s="112"/>
    </row>
    <row r="676" spans="1:17" s="102" customFormat="1">
      <c r="A676" s="110"/>
      <c r="B676" s="110"/>
      <c r="C676" s="111"/>
      <c r="D676" s="111"/>
      <c r="E676" s="111"/>
      <c r="F676" s="111"/>
      <c r="G676" s="110"/>
      <c r="H676" s="108"/>
      <c r="I676" s="108"/>
      <c r="P676" s="112"/>
      <c r="Q676" s="112"/>
    </row>
    <row r="677" spans="1:17" s="102" customFormat="1">
      <c r="A677" s="110"/>
      <c r="B677" s="110"/>
      <c r="C677" s="111"/>
      <c r="D677" s="111"/>
      <c r="E677" s="111"/>
      <c r="F677" s="111"/>
      <c r="G677" s="110"/>
      <c r="H677" s="108"/>
      <c r="I677" s="108"/>
      <c r="P677" s="112"/>
      <c r="Q677" s="112"/>
    </row>
    <row r="678" spans="1:17" s="102" customFormat="1">
      <c r="A678" s="110"/>
      <c r="B678" s="110"/>
      <c r="C678" s="111"/>
      <c r="D678" s="111"/>
      <c r="E678" s="111"/>
      <c r="F678" s="111"/>
      <c r="G678" s="110"/>
      <c r="H678" s="108"/>
      <c r="I678" s="108"/>
      <c r="P678" s="112"/>
      <c r="Q678" s="112"/>
    </row>
    <row r="679" spans="1:17" s="102" customFormat="1">
      <c r="A679" s="110"/>
      <c r="B679" s="110"/>
      <c r="C679" s="111"/>
      <c r="D679" s="111"/>
      <c r="E679" s="111"/>
      <c r="F679" s="111"/>
      <c r="G679" s="110"/>
      <c r="H679" s="108"/>
      <c r="I679" s="108"/>
      <c r="P679" s="112"/>
      <c r="Q679" s="112"/>
    </row>
    <row r="680" spans="1:17" s="102" customFormat="1">
      <c r="A680" s="110"/>
      <c r="B680" s="110"/>
      <c r="C680" s="111"/>
      <c r="D680" s="111"/>
      <c r="E680" s="111"/>
      <c r="F680" s="111"/>
      <c r="G680" s="110"/>
      <c r="H680" s="108"/>
      <c r="I680" s="108"/>
      <c r="P680" s="112"/>
      <c r="Q680" s="112"/>
    </row>
    <row r="681" spans="1:17" s="102" customFormat="1">
      <c r="A681" s="110"/>
      <c r="B681" s="110"/>
      <c r="C681" s="111"/>
      <c r="D681" s="111"/>
      <c r="E681" s="111"/>
      <c r="F681" s="111"/>
      <c r="G681" s="110"/>
      <c r="H681" s="108"/>
      <c r="I681" s="108"/>
      <c r="P681" s="112"/>
      <c r="Q681" s="112"/>
    </row>
    <row r="682" spans="1:17" s="102" customFormat="1">
      <c r="A682" s="110"/>
      <c r="B682" s="110"/>
      <c r="C682" s="111"/>
      <c r="D682" s="111"/>
      <c r="E682" s="111"/>
      <c r="F682" s="111"/>
      <c r="G682" s="110"/>
      <c r="H682" s="108"/>
      <c r="I682" s="108"/>
      <c r="P682" s="112"/>
      <c r="Q682" s="112"/>
    </row>
    <row r="683" spans="1:17" s="102" customFormat="1">
      <c r="A683" s="110"/>
      <c r="B683" s="110"/>
      <c r="C683" s="111"/>
      <c r="D683" s="111"/>
      <c r="E683" s="111"/>
      <c r="F683" s="111"/>
      <c r="G683" s="110"/>
      <c r="H683" s="108"/>
      <c r="I683" s="108"/>
      <c r="P683" s="112"/>
      <c r="Q683" s="112"/>
    </row>
    <row r="684" spans="1:17" s="102" customFormat="1">
      <c r="A684" s="110"/>
      <c r="B684" s="110"/>
      <c r="C684" s="111"/>
      <c r="D684" s="111"/>
      <c r="E684" s="111"/>
      <c r="F684" s="111"/>
      <c r="G684" s="110"/>
      <c r="H684" s="108"/>
      <c r="I684" s="108"/>
      <c r="P684" s="112"/>
      <c r="Q684" s="112"/>
    </row>
    <row r="685" spans="1:17" s="102" customFormat="1">
      <c r="A685" s="110"/>
      <c r="B685" s="110"/>
      <c r="C685" s="111"/>
      <c r="D685" s="111"/>
      <c r="E685" s="111"/>
      <c r="F685" s="111"/>
      <c r="G685" s="110"/>
      <c r="H685" s="108"/>
      <c r="I685" s="108"/>
      <c r="P685" s="112"/>
      <c r="Q685" s="112"/>
    </row>
    <row r="686" spans="1:17" s="102" customFormat="1">
      <c r="A686" s="110"/>
      <c r="B686" s="110"/>
      <c r="C686" s="111"/>
      <c r="D686" s="111"/>
      <c r="E686" s="111"/>
      <c r="F686" s="111"/>
      <c r="G686" s="110"/>
      <c r="H686" s="108"/>
      <c r="I686" s="108"/>
      <c r="P686" s="112"/>
      <c r="Q686" s="112"/>
    </row>
    <row r="687" spans="1:17" s="102" customFormat="1">
      <c r="A687" s="110"/>
      <c r="B687" s="110"/>
      <c r="C687" s="111"/>
      <c r="D687" s="111"/>
      <c r="E687" s="111"/>
      <c r="F687" s="111"/>
      <c r="G687" s="110"/>
      <c r="H687" s="108"/>
      <c r="I687" s="108"/>
      <c r="P687" s="112"/>
      <c r="Q687" s="112"/>
    </row>
    <row r="688" spans="1:17" s="102" customFormat="1">
      <c r="A688" s="110"/>
      <c r="B688" s="110"/>
      <c r="C688" s="111"/>
      <c r="D688" s="111"/>
      <c r="E688" s="111"/>
      <c r="F688" s="111"/>
      <c r="G688" s="110"/>
      <c r="H688" s="108"/>
      <c r="I688" s="108"/>
      <c r="P688" s="112"/>
      <c r="Q688" s="112"/>
    </row>
    <row r="689" spans="1:17" s="102" customFormat="1">
      <c r="A689" s="110"/>
      <c r="B689" s="110"/>
      <c r="C689" s="111"/>
      <c r="D689" s="111"/>
      <c r="E689" s="111"/>
      <c r="F689" s="111"/>
      <c r="G689" s="110"/>
      <c r="H689" s="108"/>
      <c r="I689" s="108"/>
      <c r="P689" s="112"/>
      <c r="Q689" s="112"/>
    </row>
    <row r="690" spans="1:17" s="102" customFormat="1">
      <c r="A690" s="110"/>
      <c r="B690" s="110"/>
      <c r="C690" s="111"/>
      <c r="D690" s="111"/>
      <c r="E690" s="111"/>
      <c r="F690" s="111"/>
      <c r="G690" s="110"/>
      <c r="H690" s="108"/>
      <c r="I690" s="108"/>
      <c r="P690" s="112"/>
      <c r="Q690" s="112"/>
    </row>
    <row r="691" spans="1:17" s="102" customFormat="1">
      <c r="A691" s="110"/>
      <c r="B691" s="110"/>
      <c r="C691" s="111"/>
      <c r="D691" s="111"/>
      <c r="E691" s="111"/>
      <c r="F691" s="111"/>
      <c r="G691" s="110"/>
      <c r="H691" s="108"/>
      <c r="I691" s="108"/>
      <c r="P691" s="112"/>
      <c r="Q691" s="112"/>
    </row>
    <row r="692" spans="1:17" s="102" customFormat="1">
      <c r="A692" s="110"/>
      <c r="B692" s="110"/>
      <c r="C692" s="111"/>
      <c r="D692" s="111"/>
      <c r="E692" s="111"/>
      <c r="F692" s="111"/>
      <c r="G692" s="110"/>
      <c r="H692" s="108"/>
      <c r="I692" s="108"/>
      <c r="P692" s="112"/>
      <c r="Q692" s="112"/>
    </row>
    <row r="693" spans="1:17" s="102" customFormat="1">
      <c r="A693" s="110"/>
      <c r="B693" s="110"/>
      <c r="C693" s="111"/>
      <c r="D693" s="111"/>
      <c r="E693" s="111"/>
      <c r="F693" s="111"/>
      <c r="G693" s="110"/>
      <c r="H693" s="108"/>
      <c r="I693" s="108"/>
      <c r="P693" s="112"/>
      <c r="Q693" s="112"/>
    </row>
    <row r="694" spans="1:17" s="102" customFormat="1">
      <c r="A694" s="110"/>
      <c r="B694" s="110"/>
      <c r="C694" s="111"/>
      <c r="D694" s="111"/>
      <c r="E694" s="111"/>
      <c r="F694" s="111"/>
      <c r="G694" s="110"/>
      <c r="H694" s="108"/>
      <c r="I694" s="108"/>
      <c r="P694" s="112"/>
      <c r="Q694" s="112"/>
    </row>
    <row r="695" spans="1:17" s="102" customFormat="1">
      <c r="A695" s="110"/>
      <c r="B695" s="110"/>
      <c r="C695" s="111"/>
      <c r="D695" s="111"/>
      <c r="E695" s="111"/>
      <c r="F695" s="111"/>
      <c r="G695" s="110"/>
      <c r="H695" s="108"/>
      <c r="I695" s="108"/>
      <c r="P695" s="112"/>
      <c r="Q695" s="112"/>
    </row>
    <row r="696" spans="1:17" s="102" customFormat="1">
      <c r="A696" s="110"/>
      <c r="B696" s="110"/>
      <c r="C696" s="111"/>
      <c r="D696" s="111"/>
      <c r="E696" s="111"/>
      <c r="F696" s="111"/>
      <c r="G696" s="110"/>
      <c r="H696" s="108"/>
      <c r="I696" s="108"/>
      <c r="P696" s="112"/>
      <c r="Q696" s="112"/>
    </row>
    <row r="697" spans="1:17" s="102" customFormat="1">
      <c r="A697" s="110"/>
      <c r="B697" s="110"/>
      <c r="C697" s="111"/>
      <c r="D697" s="111"/>
      <c r="E697" s="111"/>
      <c r="F697" s="111"/>
      <c r="G697" s="110"/>
      <c r="H697" s="108"/>
      <c r="I697" s="108"/>
      <c r="P697" s="112"/>
      <c r="Q697" s="112"/>
    </row>
    <row r="698" spans="1:17" s="102" customFormat="1">
      <c r="A698" s="110"/>
      <c r="B698" s="110"/>
      <c r="C698" s="111"/>
      <c r="D698" s="111"/>
      <c r="E698" s="111"/>
      <c r="F698" s="111"/>
      <c r="G698" s="110"/>
      <c r="H698" s="108"/>
      <c r="I698" s="108"/>
      <c r="P698" s="112"/>
      <c r="Q698" s="112"/>
    </row>
    <row r="699" spans="1:17" s="102" customFormat="1">
      <c r="A699" s="110"/>
      <c r="B699" s="110"/>
      <c r="C699" s="111"/>
      <c r="D699" s="111"/>
      <c r="E699" s="111"/>
      <c r="F699" s="111"/>
      <c r="G699" s="110"/>
      <c r="H699" s="108"/>
      <c r="I699" s="108"/>
      <c r="P699" s="112"/>
      <c r="Q699" s="112"/>
    </row>
    <row r="700" spans="1:17" s="102" customFormat="1">
      <c r="A700" s="110"/>
      <c r="B700" s="110"/>
      <c r="C700" s="111"/>
      <c r="D700" s="111"/>
      <c r="E700" s="111"/>
      <c r="F700" s="111"/>
      <c r="G700" s="110"/>
      <c r="H700" s="108"/>
      <c r="I700" s="108"/>
      <c r="P700" s="112"/>
      <c r="Q700" s="112"/>
    </row>
    <row r="701" spans="1:17" s="102" customFormat="1">
      <c r="A701" s="110"/>
      <c r="B701" s="110"/>
      <c r="C701" s="111"/>
      <c r="D701" s="111"/>
      <c r="E701" s="111"/>
      <c r="F701" s="111"/>
      <c r="G701" s="110"/>
      <c r="H701" s="108"/>
      <c r="I701" s="108"/>
      <c r="P701" s="112"/>
      <c r="Q701" s="112"/>
    </row>
    <row r="702" spans="1:17" s="102" customFormat="1">
      <c r="A702" s="110"/>
      <c r="B702" s="110"/>
      <c r="C702" s="111"/>
      <c r="D702" s="111"/>
      <c r="E702" s="111"/>
      <c r="F702" s="111"/>
      <c r="G702" s="110"/>
      <c r="H702" s="108"/>
      <c r="I702" s="108"/>
      <c r="P702" s="112"/>
      <c r="Q702" s="112"/>
    </row>
    <row r="703" spans="1:17" s="102" customFormat="1">
      <c r="A703" s="110"/>
      <c r="B703" s="110"/>
      <c r="C703" s="111"/>
      <c r="D703" s="111"/>
      <c r="E703" s="111"/>
      <c r="F703" s="111"/>
      <c r="G703" s="110"/>
      <c r="H703" s="108"/>
      <c r="I703" s="108"/>
      <c r="P703" s="112"/>
      <c r="Q703" s="112"/>
    </row>
    <row r="704" spans="1:17" s="102" customFormat="1">
      <c r="A704" s="110"/>
      <c r="B704" s="110"/>
      <c r="C704" s="111"/>
      <c r="D704" s="111"/>
      <c r="E704" s="111"/>
      <c r="F704" s="111"/>
      <c r="G704" s="110"/>
      <c r="H704" s="108"/>
      <c r="I704" s="108"/>
      <c r="P704" s="112"/>
      <c r="Q704" s="112"/>
    </row>
    <row r="705" spans="1:17" s="102" customFormat="1">
      <c r="A705" s="110"/>
      <c r="B705" s="110"/>
      <c r="C705" s="111"/>
      <c r="D705" s="111"/>
      <c r="E705" s="111"/>
      <c r="F705" s="111"/>
      <c r="G705" s="110"/>
      <c r="H705" s="108"/>
      <c r="I705" s="108"/>
      <c r="P705" s="112"/>
      <c r="Q705" s="112"/>
    </row>
    <row r="706" spans="1:17" s="102" customFormat="1">
      <c r="A706" s="110"/>
      <c r="B706" s="110"/>
      <c r="C706" s="111"/>
      <c r="D706" s="111"/>
      <c r="E706" s="111"/>
      <c r="F706" s="111"/>
      <c r="G706" s="110"/>
      <c r="H706" s="108"/>
      <c r="I706" s="108"/>
      <c r="P706" s="112"/>
      <c r="Q706" s="112"/>
    </row>
    <row r="707" spans="1:17" s="102" customFormat="1">
      <c r="A707" s="110"/>
      <c r="B707" s="110"/>
      <c r="C707" s="111"/>
      <c r="D707" s="111"/>
      <c r="E707" s="111"/>
      <c r="F707" s="111"/>
      <c r="G707" s="110"/>
      <c r="H707" s="108"/>
      <c r="I707" s="108"/>
      <c r="P707" s="112"/>
      <c r="Q707" s="112"/>
    </row>
    <row r="708" spans="1:17" s="102" customFormat="1">
      <c r="A708" s="110"/>
      <c r="B708" s="110"/>
      <c r="C708" s="111"/>
      <c r="D708" s="111"/>
      <c r="E708" s="111"/>
      <c r="F708" s="111"/>
      <c r="G708" s="110"/>
      <c r="H708" s="108"/>
      <c r="I708" s="108"/>
      <c r="P708" s="112"/>
      <c r="Q708" s="112"/>
    </row>
    <row r="709" spans="1:17" s="102" customFormat="1">
      <c r="A709" s="110"/>
      <c r="B709" s="110"/>
      <c r="C709" s="111"/>
      <c r="D709" s="111"/>
      <c r="E709" s="111"/>
      <c r="F709" s="111"/>
      <c r="G709" s="110"/>
      <c r="H709" s="108"/>
      <c r="I709" s="108"/>
      <c r="P709" s="112"/>
      <c r="Q709" s="112"/>
    </row>
    <row r="710" spans="1:17" s="102" customFormat="1">
      <c r="A710" s="110"/>
      <c r="B710" s="110"/>
      <c r="C710" s="111"/>
      <c r="D710" s="111"/>
      <c r="E710" s="111"/>
      <c r="F710" s="111"/>
      <c r="G710" s="110"/>
      <c r="H710" s="108"/>
      <c r="I710" s="108"/>
      <c r="P710" s="112"/>
      <c r="Q710" s="112"/>
    </row>
    <row r="711" spans="1:17" s="102" customFormat="1">
      <c r="A711" s="110"/>
      <c r="B711" s="110"/>
      <c r="C711" s="111"/>
      <c r="D711" s="111"/>
      <c r="E711" s="111"/>
      <c r="F711" s="111"/>
      <c r="G711" s="110"/>
      <c r="H711" s="108"/>
      <c r="I711" s="108"/>
      <c r="P711" s="112"/>
      <c r="Q711" s="112"/>
    </row>
    <row r="712" spans="1:17" s="102" customFormat="1">
      <c r="A712" s="110"/>
      <c r="B712" s="110"/>
      <c r="C712" s="111"/>
      <c r="D712" s="111"/>
      <c r="E712" s="111"/>
      <c r="F712" s="111"/>
      <c r="G712" s="110"/>
      <c r="H712" s="108"/>
      <c r="I712" s="108"/>
      <c r="P712" s="112"/>
      <c r="Q712" s="112"/>
    </row>
    <row r="713" spans="1:17" s="102" customFormat="1">
      <c r="A713" s="110"/>
      <c r="B713" s="110"/>
      <c r="C713" s="111"/>
      <c r="D713" s="111"/>
      <c r="E713" s="111"/>
      <c r="F713" s="111"/>
      <c r="G713" s="110"/>
      <c r="H713" s="108"/>
      <c r="I713" s="108"/>
      <c r="P713" s="112"/>
      <c r="Q713" s="112"/>
    </row>
    <row r="714" spans="1:17" s="102" customFormat="1">
      <c r="A714" s="110"/>
      <c r="B714" s="110"/>
      <c r="C714" s="111"/>
      <c r="D714" s="111"/>
      <c r="E714" s="111"/>
      <c r="F714" s="111"/>
      <c r="G714" s="110"/>
      <c r="H714" s="108"/>
      <c r="I714" s="108"/>
      <c r="P714" s="112"/>
      <c r="Q714" s="112"/>
    </row>
    <row r="715" spans="1:17" s="102" customFormat="1">
      <c r="A715" s="110"/>
      <c r="B715" s="110"/>
      <c r="C715" s="111"/>
      <c r="D715" s="111"/>
      <c r="E715" s="111"/>
      <c r="F715" s="111"/>
      <c r="G715" s="110"/>
      <c r="H715" s="108"/>
      <c r="I715" s="108"/>
      <c r="P715" s="112"/>
      <c r="Q715" s="112"/>
    </row>
    <row r="716" spans="1:17" s="102" customFormat="1">
      <c r="A716" s="110"/>
      <c r="B716" s="110"/>
      <c r="C716" s="111"/>
      <c r="D716" s="111"/>
      <c r="E716" s="111"/>
      <c r="F716" s="111"/>
      <c r="G716" s="110"/>
      <c r="H716" s="108"/>
      <c r="I716" s="108"/>
      <c r="P716" s="112"/>
      <c r="Q716" s="112"/>
    </row>
    <row r="717" spans="1:17" s="102" customFormat="1">
      <c r="A717" s="110"/>
      <c r="B717" s="110"/>
      <c r="C717" s="111"/>
      <c r="D717" s="111"/>
      <c r="E717" s="111"/>
      <c r="F717" s="111"/>
      <c r="G717" s="110"/>
      <c r="H717" s="108"/>
      <c r="I717" s="108"/>
      <c r="P717" s="112"/>
      <c r="Q717" s="112"/>
    </row>
    <row r="718" spans="1:17" s="102" customFormat="1">
      <c r="A718" s="110"/>
      <c r="B718" s="110"/>
      <c r="C718" s="111"/>
      <c r="D718" s="111"/>
      <c r="E718" s="111"/>
      <c r="F718" s="111"/>
      <c r="G718" s="110"/>
      <c r="H718" s="108"/>
      <c r="I718" s="108"/>
      <c r="P718" s="112"/>
      <c r="Q718" s="112"/>
    </row>
    <row r="719" spans="1:17" s="102" customFormat="1">
      <c r="A719" s="110"/>
      <c r="B719" s="110"/>
      <c r="C719" s="111"/>
      <c r="D719" s="111"/>
      <c r="E719" s="111"/>
      <c r="F719" s="111"/>
      <c r="G719" s="110"/>
      <c r="H719" s="108"/>
      <c r="I719" s="108"/>
      <c r="P719" s="112"/>
      <c r="Q719" s="112"/>
    </row>
    <row r="720" spans="1:17" s="102" customFormat="1">
      <c r="A720" s="110"/>
      <c r="B720" s="110"/>
      <c r="C720" s="111"/>
      <c r="D720" s="111"/>
      <c r="E720" s="111"/>
      <c r="F720" s="111"/>
      <c r="G720" s="110"/>
      <c r="H720" s="108"/>
      <c r="I720" s="108"/>
      <c r="P720" s="112"/>
      <c r="Q720" s="112"/>
    </row>
    <row r="721" spans="1:17" s="102" customFormat="1">
      <c r="A721" s="110"/>
      <c r="B721" s="110"/>
      <c r="C721" s="111"/>
      <c r="D721" s="111"/>
      <c r="E721" s="111"/>
      <c r="F721" s="111"/>
      <c r="G721" s="110"/>
      <c r="H721" s="108"/>
      <c r="I721" s="108"/>
      <c r="P721" s="112"/>
      <c r="Q721" s="112"/>
    </row>
    <row r="722" spans="1:17" s="102" customFormat="1">
      <c r="A722" s="110"/>
      <c r="B722" s="110"/>
      <c r="C722" s="111"/>
      <c r="D722" s="111"/>
      <c r="E722" s="111"/>
      <c r="F722" s="111"/>
      <c r="G722" s="110"/>
      <c r="H722" s="108"/>
      <c r="I722" s="108"/>
      <c r="P722" s="112"/>
      <c r="Q722" s="112"/>
    </row>
    <row r="723" spans="1:17" s="102" customFormat="1">
      <c r="A723" s="110"/>
      <c r="B723" s="110"/>
      <c r="C723" s="111"/>
      <c r="D723" s="111"/>
      <c r="E723" s="111"/>
      <c r="F723" s="111"/>
      <c r="G723" s="110"/>
      <c r="H723" s="108"/>
      <c r="I723" s="108"/>
      <c r="P723" s="112"/>
      <c r="Q723" s="112"/>
    </row>
    <row r="724" spans="1:17" s="102" customFormat="1">
      <c r="A724" s="110"/>
      <c r="B724" s="110"/>
      <c r="C724" s="111"/>
      <c r="D724" s="111"/>
      <c r="E724" s="111"/>
      <c r="F724" s="111"/>
      <c r="G724" s="110"/>
      <c r="H724" s="108"/>
      <c r="I724" s="108"/>
      <c r="P724" s="112"/>
      <c r="Q724" s="112"/>
    </row>
    <row r="725" spans="1:17" s="102" customFormat="1">
      <c r="A725" s="110"/>
      <c r="B725" s="110"/>
      <c r="C725" s="111"/>
      <c r="D725" s="111"/>
      <c r="E725" s="111"/>
      <c r="F725" s="111"/>
      <c r="G725" s="110"/>
      <c r="H725" s="108"/>
      <c r="I725" s="108"/>
      <c r="P725" s="112"/>
      <c r="Q725" s="112"/>
    </row>
    <row r="726" spans="1:17" s="102" customFormat="1">
      <c r="A726" s="110"/>
      <c r="B726" s="110"/>
      <c r="C726" s="111"/>
      <c r="D726" s="111"/>
      <c r="E726" s="111"/>
      <c r="F726" s="111"/>
      <c r="G726" s="110"/>
      <c r="H726" s="108"/>
      <c r="I726" s="108"/>
      <c r="P726" s="112"/>
      <c r="Q726" s="112"/>
    </row>
    <row r="727" spans="1:17" s="102" customFormat="1">
      <c r="A727" s="110"/>
      <c r="B727" s="110"/>
      <c r="C727" s="111"/>
      <c r="D727" s="111"/>
      <c r="E727" s="111"/>
      <c r="F727" s="111"/>
      <c r="G727" s="110"/>
      <c r="H727" s="108"/>
      <c r="I727" s="108"/>
      <c r="P727" s="112"/>
      <c r="Q727" s="112"/>
    </row>
    <row r="728" spans="1:17" s="102" customFormat="1">
      <c r="A728" s="110"/>
      <c r="B728" s="110"/>
      <c r="C728" s="111"/>
      <c r="D728" s="111"/>
      <c r="E728" s="111"/>
      <c r="F728" s="111"/>
      <c r="G728" s="110"/>
      <c r="H728" s="108"/>
      <c r="I728" s="108"/>
      <c r="P728" s="112"/>
      <c r="Q728" s="112"/>
    </row>
    <row r="729" spans="1:17" s="102" customFormat="1">
      <c r="A729" s="110"/>
      <c r="B729" s="110"/>
      <c r="C729" s="111"/>
      <c r="D729" s="111"/>
      <c r="E729" s="111"/>
      <c r="F729" s="111"/>
      <c r="G729" s="110"/>
      <c r="H729" s="108"/>
      <c r="I729" s="108"/>
      <c r="P729" s="112"/>
      <c r="Q729" s="112"/>
    </row>
    <row r="730" spans="1:17" s="102" customFormat="1">
      <c r="A730" s="110"/>
      <c r="B730" s="110"/>
      <c r="C730" s="111"/>
      <c r="D730" s="111"/>
      <c r="E730" s="111"/>
      <c r="F730" s="111"/>
      <c r="G730" s="110"/>
      <c r="H730" s="108"/>
      <c r="I730" s="108"/>
      <c r="P730" s="112"/>
      <c r="Q730" s="112"/>
    </row>
    <row r="731" spans="1:17" s="102" customFormat="1">
      <c r="A731" s="110"/>
      <c r="B731" s="110"/>
      <c r="C731" s="111"/>
      <c r="D731" s="111"/>
      <c r="E731" s="111"/>
      <c r="F731" s="111"/>
      <c r="G731" s="110"/>
      <c r="H731" s="108"/>
      <c r="I731" s="108"/>
      <c r="P731" s="112"/>
      <c r="Q731" s="112"/>
    </row>
    <row r="732" spans="1:17" s="102" customFormat="1">
      <c r="A732" s="110"/>
      <c r="B732" s="110"/>
      <c r="C732" s="111"/>
      <c r="D732" s="111"/>
      <c r="E732" s="111"/>
      <c r="F732" s="111"/>
      <c r="G732" s="110"/>
      <c r="H732" s="108"/>
      <c r="I732" s="108"/>
      <c r="P732" s="112"/>
      <c r="Q732" s="112"/>
    </row>
    <row r="733" spans="1:17" s="102" customFormat="1">
      <c r="A733" s="110"/>
      <c r="B733" s="110"/>
      <c r="C733" s="111"/>
      <c r="D733" s="111"/>
      <c r="E733" s="111"/>
      <c r="F733" s="111"/>
      <c r="G733" s="110"/>
      <c r="H733" s="108"/>
      <c r="I733" s="108"/>
      <c r="P733" s="112"/>
      <c r="Q733" s="112"/>
    </row>
    <row r="734" spans="1:17" s="102" customFormat="1">
      <c r="A734" s="110"/>
      <c r="B734" s="110"/>
      <c r="C734" s="111"/>
      <c r="D734" s="111"/>
      <c r="E734" s="111"/>
      <c r="F734" s="111"/>
      <c r="G734" s="110"/>
      <c r="H734" s="108"/>
      <c r="I734" s="108"/>
      <c r="P734" s="112"/>
      <c r="Q734" s="112"/>
    </row>
    <row r="735" spans="1:17" s="102" customFormat="1">
      <c r="A735" s="110"/>
      <c r="B735" s="110"/>
      <c r="C735" s="111"/>
      <c r="D735" s="111"/>
      <c r="E735" s="111"/>
      <c r="F735" s="111"/>
      <c r="G735" s="110"/>
      <c r="H735" s="108"/>
      <c r="I735" s="108"/>
      <c r="P735" s="112"/>
      <c r="Q735" s="112"/>
    </row>
    <row r="736" spans="1:17" s="102" customFormat="1">
      <c r="A736" s="110"/>
      <c r="B736" s="110"/>
      <c r="C736" s="111"/>
      <c r="D736" s="111"/>
      <c r="E736" s="111"/>
      <c r="F736" s="111"/>
      <c r="G736" s="110"/>
      <c r="H736" s="108"/>
      <c r="I736" s="108"/>
      <c r="P736" s="112"/>
      <c r="Q736" s="112"/>
    </row>
    <row r="737" spans="1:17" s="102" customFormat="1">
      <c r="A737" s="110"/>
      <c r="B737" s="110"/>
      <c r="C737" s="111"/>
      <c r="D737" s="111"/>
      <c r="E737" s="111"/>
      <c r="F737" s="111"/>
      <c r="G737" s="110"/>
      <c r="H737" s="108"/>
      <c r="I737" s="108"/>
      <c r="P737" s="112"/>
      <c r="Q737" s="112"/>
    </row>
    <row r="738" spans="1:17" s="102" customFormat="1">
      <c r="A738" s="110"/>
      <c r="B738" s="110"/>
      <c r="C738" s="111"/>
      <c r="D738" s="111"/>
      <c r="E738" s="111"/>
      <c r="F738" s="111"/>
      <c r="G738" s="110"/>
      <c r="H738" s="108"/>
      <c r="I738" s="108"/>
      <c r="P738" s="112"/>
      <c r="Q738" s="112"/>
    </row>
    <row r="739" spans="1:17" s="102" customFormat="1">
      <c r="A739" s="110"/>
      <c r="B739" s="110"/>
      <c r="C739" s="111"/>
      <c r="D739" s="111"/>
      <c r="E739" s="111"/>
      <c r="F739" s="111"/>
      <c r="G739" s="110"/>
      <c r="H739" s="108"/>
      <c r="I739" s="108"/>
      <c r="P739" s="112"/>
      <c r="Q739" s="112"/>
    </row>
    <row r="740" spans="1:17" s="102" customFormat="1">
      <c r="A740" s="110"/>
      <c r="B740" s="110"/>
      <c r="C740" s="111"/>
      <c r="D740" s="111"/>
      <c r="E740" s="111"/>
      <c r="F740" s="111"/>
      <c r="G740" s="110"/>
      <c r="H740" s="108"/>
      <c r="I740" s="108"/>
      <c r="P740" s="112"/>
      <c r="Q740" s="112"/>
    </row>
    <row r="741" spans="1:17" s="102" customFormat="1">
      <c r="A741" s="110"/>
      <c r="B741" s="110"/>
      <c r="C741" s="111"/>
      <c r="D741" s="111"/>
      <c r="E741" s="111"/>
      <c r="F741" s="111"/>
      <c r="G741" s="110"/>
      <c r="H741" s="108"/>
      <c r="I741" s="108"/>
      <c r="P741" s="112"/>
      <c r="Q741" s="112"/>
    </row>
    <row r="742" spans="1:17" s="102" customFormat="1">
      <c r="A742" s="110"/>
      <c r="B742" s="110"/>
      <c r="C742" s="111"/>
      <c r="D742" s="111"/>
      <c r="E742" s="111"/>
      <c r="F742" s="111"/>
      <c r="G742" s="110"/>
      <c r="H742" s="108"/>
      <c r="I742" s="108"/>
      <c r="P742" s="112"/>
      <c r="Q742" s="112"/>
    </row>
    <row r="743" spans="1:17" s="102" customFormat="1">
      <c r="A743" s="110"/>
      <c r="B743" s="110"/>
      <c r="C743" s="111"/>
      <c r="D743" s="111"/>
      <c r="E743" s="111"/>
      <c r="F743" s="111"/>
      <c r="G743" s="110"/>
      <c r="H743" s="108"/>
      <c r="I743" s="108"/>
      <c r="P743" s="112"/>
      <c r="Q743" s="112"/>
    </row>
    <row r="744" spans="1:17" s="102" customFormat="1">
      <c r="A744" s="110"/>
      <c r="B744" s="110"/>
      <c r="C744" s="111"/>
      <c r="D744" s="111"/>
      <c r="E744" s="111"/>
      <c r="F744" s="111"/>
      <c r="G744" s="110"/>
      <c r="H744" s="108"/>
      <c r="I744" s="108"/>
      <c r="P744" s="112"/>
      <c r="Q744" s="112"/>
    </row>
    <row r="745" spans="1:17" s="102" customFormat="1">
      <c r="A745" s="110"/>
      <c r="B745" s="110"/>
      <c r="C745" s="111"/>
      <c r="D745" s="111"/>
      <c r="E745" s="111"/>
      <c r="F745" s="111"/>
      <c r="G745" s="110"/>
      <c r="H745" s="108"/>
      <c r="I745" s="108"/>
      <c r="P745" s="112"/>
      <c r="Q745" s="112"/>
    </row>
    <row r="746" spans="1:17" s="102" customFormat="1">
      <c r="A746" s="110"/>
      <c r="B746" s="110"/>
      <c r="C746" s="111"/>
      <c r="D746" s="111"/>
      <c r="E746" s="111"/>
      <c r="F746" s="111"/>
      <c r="G746" s="110"/>
      <c r="H746" s="108"/>
      <c r="I746" s="108"/>
      <c r="P746" s="112"/>
      <c r="Q746" s="112"/>
    </row>
    <row r="747" spans="1:17" s="102" customFormat="1">
      <c r="A747" s="110"/>
      <c r="B747" s="110"/>
      <c r="C747" s="111"/>
      <c r="D747" s="111"/>
      <c r="E747" s="111"/>
      <c r="F747" s="111"/>
      <c r="G747" s="110"/>
      <c r="H747" s="108"/>
      <c r="I747" s="108"/>
      <c r="P747" s="112"/>
      <c r="Q747" s="112"/>
    </row>
    <row r="748" spans="1:17" s="102" customFormat="1">
      <c r="A748" s="110"/>
      <c r="B748" s="110"/>
      <c r="C748" s="111"/>
      <c r="D748" s="111"/>
      <c r="E748" s="111"/>
      <c r="F748" s="111"/>
      <c r="G748" s="110"/>
      <c r="H748" s="108"/>
      <c r="I748" s="108"/>
      <c r="P748" s="112"/>
      <c r="Q748" s="112"/>
    </row>
    <row r="749" spans="1:17" s="102" customFormat="1">
      <c r="A749" s="110"/>
      <c r="B749" s="110"/>
      <c r="C749" s="111"/>
      <c r="D749" s="111"/>
      <c r="E749" s="111"/>
      <c r="F749" s="111"/>
      <c r="G749" s="110"/>
      <c r="H749" s="108"/>
      <c r="I749" s="108"/>
      <c r="P749" s="112"/>
      <c r="Q749" s="112"/>
    </row>
    <row r="750" spans="1:17" s="102" customFormat="1">
      <c r="A750" s="110"/>
      <c r="B750" s="110"/>
      <c r="C750" s="111"/>
      <c r="D750" s="111"/>
      <c r="E750" s="111"/>
      <c r="F750" s="111"/>
      <c r="G750" s="110"/>
      <c r="H750" s="108"/>
      <c r="I750" s="108"/>
      <c r="P750" s="112"/>
      <c r="Q750" s="112"/>
    </row>
    <row r="751" spans="1:17" s="102" customFormat="1">
      <c r="A751" s="110"/>
      <c r="B751" s="110"/>
      <c r="C751" s="111"/>
      <c r="D751" s="111"/>
      <c r="E751" s="111"/>
      <c r="F751" s="111"/>
      <c r="G751" s="110"/>
      <c r="H751" s="108"/>
      <c r="I751" s="108"/>
      <c r="P751" s="112"/>
      <c r="Q751" s="112"/>
    </row>
    <row r="752" spans="1:17" s="102" customFormat="1">
      <c r="A752" s="110"/>
      <c r="B752" s="110"/>
      <c r="C752" s="111"/>
      <c r="D752" s="111"/>
      <c r="E752" s="111"/>
      <c r="F752" s="111"/>
      <c r="G752" s="110"/>
      <c r="H752" s="108"/>
      <c r="I752" s="108"/>
      <c r="P752" s="112"/>
      <c r="Q752" s="112"/>
    </row>
    <row r="753" spans="1:17" s="102" customFormat="1">
      <c r="A753" s="110"/>
      <c r="B753" s="110"/>
      <c r="C753" s="111"/>
      <c r="D753" s="111"/>
      <c r="E753" s="111"/>
      <c r="F753" s="111"/>
      <c r="G753" s="110"/>
      <c r="H753" s="108"/>
      <c r="I753" s="108"/>
      <c r="P753" s="112"/>
      <c r="Q753" s="112"/>
    </row>
    <row r="754" spans="1:17" s="102" customFormat="1">
      <c r="A754" s="110"/>
      <c r="B754" s="110"/>
      <c r="C754" s="111"/>
      <c r="D754" s="111"/>
      <c r="E754" s="111"/>
      <c r="F754" s="111"/>
      <c r="G754" s="110"/>
      <c r="H754" s="108"/>
      <c r="I754" s="108"/>
      <c r="P754" s="112"/>
      <c r="Q754" s="112"/>
    </row>
    <row r="755" spans="1:17" s="102" customFormat="1">
      <c r="A755" s="110"/>
      <c r="B755" s="110"/>
      <c r="C755" s="111"/>
      <c r="D755" s="111"/>
      <c r="E755" s="111"/>
      <c r="F755" s="111"/>
      <c r="G755" s="110"/>
      <c r="H755" s="108"/>
      <c r="I755" s="108"/>
      <c r="P755" s="112"/>
      <c r="Q755" s="112"/>
    </row>
    <row r="756" spans="1:17" s="102" customFormat="1">
      <c r="A756" s="110"/>
      <c r="B756" s="110"/>
      <c r="C756" s="111"/>
      <c r="D756" s="111"/>
      <c r="E756" s="111"/>
      <c r="F756" s="111"/>
      <c r="G756" s="110"/>
      <c r="H756" s="108"/>
      <c r="I756" s="108"/>
      <c r="P756" s="112"/>
      <c r="Q756" s="112"/>
    </row>
    <row r="757" spans="1:17" s="102" customFormat="1">
      <c r="A757" s="110"/>
      <c r="B757" s="110"/>
      <c r="C757" s="111"/>
      <c r="D757" s="111"/>
      <c r="E757" s="111"/>
      <c r="F757" s="111"/>
      <c r="G757" s="110"/>
      <c r="H757" s="108"/>
      <c r="I757" s="108"/>
      <c r="P757" s="112"/>
      <c r="Q757" s="112"/>
    </row>
    <row r="758" spans="1:17" s="102" customFormat="1">
      <c r="A758" s="110"/>
      <c r="B758" s="110"/>
      <c r="C758" s="111"/>
      <c r="D758" s="111"/>
      <c r="E758" s="111"/>
      <c r="F758" s="111"/>
      <c r="G758" s="110"/>
      <c r="H758" s="108"/>
      <c r="I758" s="108"/>
      <c r="P758" s="112"/>
      <c r="Q758" s="112"/>
    </row>
    <row r="759" spans="1:17" s="102" customFormat="1">
      <c r="A759" s="110"/>
      <c r="B759" s="110"/>
      <c r="C759" s="111"/>
      <c r="D759" s="111"/>
      <c r="E759" s="111"/>
      <c r="F759" s="111"/>
      <c r="G759" s="110"/>
      <c r="H759" s="108"/>
      <c r="I759" s="108"/>
      <c r="P759" s="112"/>
      <c r="Q759" s="112"/>
    </row>
    <row r="760" spans="1:17" s="102" customFormat="1">
      <c r="A760" s="110"/>
      <c r="B760" s="110"/>
      <c r="C760" s="111"/>
      <c r="D760" s="111"/>
      <c r="E760" s="111"/>
      <c r="F760" s="111"/>
      <c r="G760" s="110"/>
      <c r="H760" s="108"/>
      <c r="I760" s="108"/>
      <c r="P760" s="112"/>
      <c r="Q760" s="112"/>
    </row>
    <row r="761" spans="1:17" s="102" customFormat="1">
      <c r="A761" s="110"/>
      <c r="B761" s="110"/>
      <c r="C761" s="111"/>
      <c r="D761" s="111"/>
      <c r="E761" s="111"/>
      <c r="F761" s="111"/>
      <c r="G761" s="110"/>
      <c r="H761" s="108"/>
      <c r="I761" s="108"/>
      <c r="P761" s="112"/>
      <c r="Q761" s="112"/>
    </row>
    <row r="762" spans="1:17" s="102" customFormat="1">
      <c r="A762" s="110"/>
      <c r="B762" s="110"/>
      <c r="C762" s="111"/>
      <c r="D762" s="111"/>
      <c r="E762" s="111"/>
      <c r="F762" s="111"/>
      <c r="G762" s="110"/>
      <c r="H762" s="108"/>
      <c r="I762" s="108"/>
      <c r="P762" s="112"/>
      <c r="Q762" s="112"/>
    </row>
    <row r="763" spans="1:17" s="102" customFormat="1">
      <c r="A763" s="110"/>
      <c r="B763" s="110"/>
      <c r="C763" s="111"/>
      <c r="D763" s="111"/>
      <c r="E763" s="111"/>
      <c r="F763" s="111"/>
      <c r="G763" s="110"/>
      <c r="H763" s="108"/>
      <c r="I763" s="108"/>
      <c r="P763" s="112"/>
      <c r="Q763" s="112"/>
    </row>
    <row r="764" spans="1:17" s="102" customFormat="1">
      <c r="A764" s="110"/>
      <c r="B764" s="110"/>
      <c r="C764" s="111"/>
      <c r="D764" s="111"/>
      <c r="E764" s="111"/>
      <c r="F764" s="111"/>
      <c r="G764" s="110"/>
      <c r="H764" s="108"/>
      <c r="I764" s="108"/>
      <c r="P764" s="112"/>
      <c r="Q764" s="112"/>
    </row>
    <row r="765" spans="1:17" s="102" customFormat="1">
      <c r="A765" s="110"/>
      <c r="B765" s="110"/>
      <c r="C765" s="111"/>
      <c r="D765" s="111"/>
      <c r="E765" s="111"/>
      <c r="F765" s="111"/>
      <c r="G765" s="110"/>
      <c r="H765" s="108"/>
      <c r="I765" s="108"/>
      <c r="P765" s="112"/>
      <c r="Q765" s="112"/>
    </row>
    <row r="766" spans="1:17" s="102" customFormat="1">
      <c r="A766" s="110"/>
      <c r="B766" s="110"/>
      <c r="C766" s="111"/>
      <c r="D766" s="111"/>
      <c r="E766" s="111"/>
      <c r="F766" s="111"/>
      <c r="G766" s="110"/>
      <c r="H766" s="108"/>
      <c r="I766" s="108"/>
      <c r="P766" s="112"/>
      <c r="Q766" s="112"/>
    </row>
    <row r="767" spans="1:17" s="102" customFormat="1">
      <c r="A767" s="110"/>
      <c r="B767" s="110"/>
      <c r="C767" s="111"/>
      <c r="D767" s="111"/>
      <c r="E767" s="111"/>
      <c r="F767" s="111"/>
      <c r="G767" s="110"/>
      <c r="H767" s="108"/>
      <c r="I767" s="108"/>
      <c r="P767" s="112"/>
      <c r="Q767" s="112"/>
    </row>
    <row r="768" spans="1:17" s="102" customFormat="1">
      <c r="A768" s="110"/>
      <c r="B768" s="110"/>
      <c r="C768" s="111"/>
      <c r="D768" s="111"/>
      <c r="E768" s="111"/>
      <c r="F768" s="111"/>
      <c r="G768" s="110"/>
      <c r="H768" s="108"/>
      <c r="I768" s="108"/>
      <c r="P768" s="112"/>
      <c r="Q768" s="112"/>
    </row>
    <row r="769" spans="1:17" s="102" customFormat="1">
      <c r="A769" s="110"/>
      <c r="B769" s="110"/>
      <c r="C769" s="111"/>
      <c r="D769" s="111"/>
      <c r="E769" s="111"/>
      <c r="F769" s="111"/>
      <c r="G769" s="110"/>
      <c r="H769" s="108"/>
      <c r="I769" s="108"/>
      <c r="P769" s="112"/>
      <c r="Q769" s="112"/>
    </row>
    <row r="770" spans="1:17" s="102" customFormat="1">
      <c r="A770" s="110"/>
      <c r="B770" s="110"/>
      <c r="C770" s="111"/>
      <c r="D770" s="111"/>
      <c r="E770" s="111"/>
      <c r="F770" s="111"/>
      <c r="G770" s="110"/>
      <c r="H770" s="108"/>
      <c r="I770" s="108"/>
      <c r="P770" s="112"/>
      <c r="Q770" s="112"/>
    </row>
    <row r="771" spans="1:17" s="102" customFormat="1">
      <c r="A771" s="110"/>
      <c r="B771" s="110"/>
      <c r="C771" s="111"/>
      <c r="D771" s="111"/>
      <c r="E771" s="111"/>
      <c r="F771" s="111"/>
      <c r="G771" s="110"/>
      <c r="H771" s="108"/>
      <c r="I771" s="108"/>
      <c r="P771" s="112"/>
      <c r="Q771" s="112"/>
    </row>
    <row r="772" spans="1:17" s="102" customFormat="1">
      <c r="A772" s="110"/>
      <c r="B772" s="110"/>
      <c r="C772" s="111"/>
      <c r="D772" s="111"/>
      <c r="E772" s="111"/>
      <c r="F772" s="111"/>
      <c r="G772" s="110"/>
      <c r="H772" s="108"/>
      <c r="I772" s="108"/>
      <c r="P772" s="112"/>
      <c r="Q772" s="112"/>
    </row>
    <row r="773" spans="1:17" s="102" customFormat="1">
      <c r="A773" s="110"/>
      <c r="B773" s="110"/>
      <c r="C773" s="111"/>
      <c r="D773" s="111"/>
      <c r="E773" s="111"/>
      <c r="F773" s="111"/>
      <c r="G773" s="110"/>
      <c r="H773" s="108"/>
      <c r="I773" s="108"/>
      <c r="P773" s="112"/>
      <c r="Q773" s="112"/>
    </row>
    <row r="774" spans="1:17" s="102" customFormat="1">
      <c r="A774" s="110"/>
      <c r="B774" s="110"/>
      <c r="C774" s="111"/>
      <c r="D774" s="111"/>
      <c r="E774" s="111"/>
      <c r="F774" s="111"/>
      <c r="G774" s="110"/>
      <c r="H774" s="108"/>
      <c r="I774" s="108"/>
      <c r="P774" s="112"/>
      <c r="Q774" s="112"/>
    </row>
    <row r="775" spans="1:17" s="102" customFormat="1">
      <c r="A775" s="110"/>
      <c r="B775" s="110"/>
      <c r="C775" s="111"/>
      <c r="D775" s="111"/>
      <c r="E775" s="111"/>
      <c r="F775" s="111"/>
      <c r="G775" s="110"/>
      <c r="H775" s="108"/>
      <c r="I775" s="108"/>
      <c r="P775" s="112"/>
      <c r="Q775" s="112"/>
    </row>
    <row r="776" spans="1:17" s="102" customFormat="1">
      <c r="A776" s="110"/>
      <c r="B776" s="110"/>
      <c r="C776" s="111"/>
      <c r="D776" s="111"/>
      <c r="E776" s="111"/>
      <c r="F776" s="111"/>
      <c r="G776" s="110"/>
      <c r="H776" s="108"/>
      <c r="I776" s="108"/>
      <c r="P776" s="112"/>
      <c r="Q776" s="112"/>
    </row>
    <row r="777" spans="1:17" s="102" customFormat="1">
      <c r="A777" s="110"/>
      <c r="B777" s="110"/>
      <c r="C777" s="111"/>
      <c r="D777" s="111"/>
      <c r="E777" s="111"/>
      <c r="F777" s="111"/>
      <c r="G777" s="110"/>
      <c r="H777" s="108"/>
      <c r="I777" s="108"/>
      <c r="P777" s="112"/>
      <c r="Q777" s="112"/>
    </row>
    <row r="778" spans="1:17" s="102" customFormat="1">
      <c r="A778" s="110"/>
      <c r="B778" s="110"/>
      <c r="C778" s="111"/>
      <c r="D778" s="111"/>
      <c r="E778" s="111"/>
      <c r="F778" s="111"/>
      <c r="G778" s="110"/>
      <c r="H778" s="108"/>
      <c r="I778" s="108"/>
      <c r="P778" s="112"/>
      <c r="Q778" s="112"/>
    </row>
    <row r="779" spans="1:17" s="102" customFormat="1">
      <c r="A779" s="110"/>
      <c r="B779" s="110"/>
      <c r="C779" s="111"/>
      <c r="D779" s="111"/>
      <c r="E779" s="111"/>
      <c r="F779" s="111"/>
      <c r="G779" s="110"/>
      <c r="H779" s="108"/>
      <c r="I779" s="108"/>
      <c r="P779" s="112"/>
      <c r="Q779" s="112"/>
    </row>
    <row r="780" spans="1:17" s="102" customFormat="1">
      <c r="A780" s="110"/>
      <c r="B780" s="110"/>
      <c r="C780" s="111"/>
      <c r="D780" s="111"/>
      <c r="E780" s="111"/>
      <c r="F780" s="111"/>
      <c r="G780" s="110"/>
      <c r="H780" s="108"/>
      <c r="I780" s="108"/>
      <c r="P780" s="112"/>
      <c r="Q780" s="112"/>
    </row>
    <row r="781" spans="1:17" s="102" customFormat="1">
      <c r="A781" s="110"/>
      <c r="B781" s="110"/>
      <c r="C781" s="111"/>
      <c r="D781" s="111"/>
      <c r="E781" s="111"/>
      <c r="F781" s="111"/>
      <c r="G781" s="110"/>
      <c r="H781" s="108"/>
      <c r="I781" s="108"/>
      <c r="P781" s="112"/>
      <c r="Q781" s="112"/>
    </row>
    <row r="782" spans="1:17" s="102" customFormat="1">
      <c r="A782" s="110"/>
      <c r="B782" s="110"/>
      <c r="C782" s="111"/>
      <c r="D782" s="111"/>
      <c r="E782" s="111"/>
      <c r="F782" s="111"/>
      <c r="G782" s="110"/>
      <c r="H782" s="108"/>
      <c r="I782" s="108"/>
      <c r="P782" s="112"/>
      <c r="Q782" s="112"/>
    </row>
    <row r="783" spans="1:17" s="102" customFormat="1">
      <c r="A783" s="110"/>
      <c r="B783" s="110"/>
      <c r="C783" s="111"/>
      <c r="D783" s="111"/>
      <c r="E783" s="111"/>
      <c r="F783" s="111"/>
      <c r="G783" s="110"/>
      <c r="H783" s="108"/>
      <c r="I783" s="108"/>
      <c r="P783" s="112"/>
      <c r="Q783" s="112"/>
    </row>
    <row r="784" spans="1:17" s="102" customFormat="1">
      <c r="A784" s="110"/>
      <c r="B784" s="110"/>
      <c r="C784" s="111"/>
      <c r="D784" s="111"/>
      <c r="E784" s="111"/>
      <c r="F784" s="111"/>
      <c r="G784" s="110"/>
      <c r="H784" s="108"/>
      <c r="I784" s="108"/>
      <c r="P784" s="112"/>
      <c r="Q784" s="112"/>
    </row>
    <row r="785" spans="1:17" s="102" customFormat="1">
      <c r="A785" s="110"/>
      <c r="B785" s="110"/>
      <c r="C785" s="111"/>
      <c r="D785" s="111"/>
      <c r="E785" s="111"/>
      <c r="F785" s="111"/>
      <c r="G785" s="110"/>
      <c r="H785" s="108"/>
      <c r="I785" s="108"/>
      <c r="P785" s="112"/>
      <c r="Q785" s="112"/>
    </row>
    <row r="786" spans="1:17" s="102" customFormat="1">
      <c r="A786" s="110"/>
      <c r="B786" s="110"/>
      <c r="C786" s="111"/>
      <c r="D786" s="111"/>
      <c r="E786" s="111"/>
      <c r="F786" s="111"/>
      <c r="G786" s="110"/>
      <c r="H786" s="108"/>
      <c r="I786" s="108"/>
      <c r="P786" s="112"/>
      <c r="Q786" s="112"/>
    </row>
    <row r="787" spans="1:17" s="102" customFormat="1">
      <c r="A787" s="110"/>
      <c r="B787" s="110"/>
      <c r="C787" s="111"/>
      <c r="D787" s="111"/>
      <c r="E787" s="111"/>
      <c r="F787" s="111"/>
      <c r="G787" s="110"/>
      <c r="H787" s="108"/>
      <c r="I787" s="108"/>
      <c r="P787" s="112"/>
      <c r="Q787" s="112"/>
    </row>
    <row r="788" spans="1:17" s="102" customFormat="1">
      <c r="A788" s="110"/>
      <c r="B788" s="110"/>
      <c r="C788" s="111"/>
      <c r="D788" s="111"/>
      <c r="E788" s="111"/>
      <c r="F788" s="111"/>
      <c r="G788" s="110"/>
      <c r="H788" s="108"/>
      <c r="I788" s="108"/>
      <c r="P788" s="112"/>
      <c r="Q788" s="112"/>
    </row>
    <row r="789" spans="1:17" s="102" customFormat="1">
      <c r="A789" s="110"/>
      <c r="B789" s="110"/>
      <c r="C789" s="111"/>
      <c r="D789" s="111"/>
      <c r="E789" s="111"/>
      <c r="F789" s="111"/>
      <c r="G789" s="110"/>
      <c r="H789" s="108"/>
      <c r="I789" s="108"/>
      <c r="P789" s="112"/>
      <c r="Q789" s="112"/>
    </row>
    <row r="790" spans="1:17" s="102" customFormat="1">
      <c r="A790" s="110"/>
      <c r="B790" s="110"/>
      <c r="C790" s="111"/>
      <c r="D790" s="111"/>
      <c r="E790" s="111"/>
      <c r="F790" s="111"/>
      <c r="G790" s="110"/>
      <c r="H790" s="108"/>
      <c r="I790" s="108"/>
      <c r="P790" s="112"/>
      <c r="Q790" s="112"/>
    </row>
    <row r="791" spans="1:17" s="102" customFormat="1">
      <c r="A791" s="110"/>
      <c r="B791" s="110"/>
      <c r="C791" s="111"/>
      <c r="D791" s="111"/>
      <c r="E791" s="111"/>
      <c r="F791" s="111"/>
      <c r="G791" s="110"/>
      <c r="H791" s="108"/>
      <c r="I791" s="108"/>
      <c r="P791" s="112"/>
      <c r="Q791" s="112"/>
    </row>
    <row r="792" spans="1:17" s="102" customFormat="1">
      <c r="A792" s="110"/>
      <c r="B792" s="110"/>
      <c r="C792" s="111"/>
      <c r="D792" s="111"/>
      <c r="E792" s="111"/>
      <c r="F792" s="111"/>
      <c r="G792" s="110"/>
      <c r="H792" s="108"/>
      <c r="I792" s="108"/>
      <c r="P792" s="112"/>
      <c r="Q792" s="112"/>
    </row>
    <row r="793" spans="1:17" s="102" customFormat="1">
      <c r="A793" s="110"/>
      <c r="B793" s="110"/>
      <c r="C793" s="111"/>
      <c r="D793" s="111"/>
      <c r="E793" s="111"/>
      <c r="F793" s="111"/>
      <c r="G793" s="110"/>
      <c r="H793" s="108"/>
      <c r="I793" s="108"/>
      <c r="P793" s="112"/>
      <c r="Q793" s="112"/>
    </row>
    <row r="794" spans="1:17" s="102" customFormat="1">
      <c r="A794" s="110"/>
      <c r="B794" s="110"/>
      <c r="C794" s="111"/>
      <c r="D794" s="111"/>
      <c r="E794" s="111"/>
      <c r="F794" s="111"/>
      <c r="G794" s="110"/>
      <c r="H794" s="108"/>
      <c r="I794" s="108"/>
      <c r="P794" s="112"/>
      <c r="Q794" s="112"/>
    </row>
    <row r="795" spans="1:17" s="102" customFormat="1">
      <c r="A795" s="110"/>
      <c r="B795" s="110"/>
      <c r="C795" s="111"/>
      <c r="D795" s="111"/>
      <c r="E795" s="111"/>
      <c r="F795" s="111"/>
      <c r="G795" s="110"/>
      <c r="H795" s="108"/>
      <c r="I795" s="108"/>
      <c r="P795" s="112"/>
      <c r="Q795" s="112"/>
    </row>
    <row r="796" spans="1:17" s="102" customFormat="1">
      <c r="A796" s="110"/>
      <c r="B796" s="110"/>
      <c r="C796" s="111"/>
      <c r="D796" s="111"/>
      <c r="E796" s="111"/>
      <c r="F796" s="111"/>
      <c r="G796" s="110"/>
      <c r="H796" s="108"/>
      <c r="I796" s="108"/>
      <c r="P796" s="112"/>
      <c r="Q796" s="112"/>
    </row>
    <row r="797" spans="1:17" s="102" customFormat="1">
      <c r="A797" s="110"/>
      <c r="B797" s="110"/>
      <c r="C797" s="111"/>
      <c r="D797" s="111"/>
      <c r="E797" s="111"/>
      <c r="F797" s="111"/>
      <c r="G797" s="110"/>
      <c r="H797" s="108"/>
      <c r="I797" s="108"/>
      <c r="P797" s="112"/>
      <c r="Q797" s="112"/>
    </row>
    <row r="798" spans="1:17" s="102" customFormat="1">
      <c r="A798" s="110"/>
      <c r="B798" s="110"/>
      <c r="C798" s="111"/>
      <c r="D798" s="111"/>
      <c r="E798" s="111"/>
      <c r="F798" s="111"/>
      <c r="G798" s="110"/>
      <c r="H798" s="108"/>
      <c r="I798" s="108"/>
      <c r="P798" s="112"/>
      <c r="Q798" s="112"/>
    </row>
    <row r="799" spans="1:17" s="102" customFormat="1">
      <c r="A799" s="110"/>
      <c r="B799" s="110"/>
      <c r="C799" s="111"/>
      <c r="D799" s="111"/>
      <c r="E799" s="111"/>
      <c r="F799" s="111"/>
      <c r="G799" s="110"/>
      <c r="H799" s="108"/>
      <c r="I799" s="108"/>
      <c r="P799" s="112"/>
      <c r="Q799" s="112"/>
    </row>
    <row r="800" spans="1:17" s="102" customFormat="1">
      <c r="A800" s="110"/>
      <c r="B800" s="110"/>
      <c r="C800" s="111"/>
      <c r="D800" s="111"/>
      <c r="E800" s="111"/>
      <c r="F800" s="111"/>
      <c r="G800" s="110"/>
      <c r="H800" s="108"/>
      <c r="I800" s="108"/>
      <c r="P800" s="112"/>
      <c r="Q800" s="112"/>
    </row>
    <row r="801" spans="1:17" s="102" customFormat="1">
      <c r="A801" s="110"/>
      <c r="B801" s="110"/>
      <c r="C801" s="111"/>
      <c r="D801" s="111"/>
      <c r="E801" s="111"/>
      <c r="F801" s="111"/>
      <c r="G801" s="110"/>
      <c r="H801" s="108"/>
      <c r="I801" s="108"/>
      <c r="P801" s="112"/>
      <c r="Q801" s="112"/>
    </row>
    <row r="802" spans="1:17" s="102" customFormat="1">
      <c r="A802" s="110"/>
      <c r="B802" s="110"/>
      <c r="C802" s="111"/>
      <c r="D802" s="111"/>
      <c r="E802" s="111"/>
      <c r="F802" s="111"/>
      <c r="G802" s="110"/>
      <c r="H802" s="108"/>
      <c r="I802" s="108"/>
      <c r="P802" s="112"/>
      <c r="Q802" s="112"/>
    </row>
    <row r="803" spans="1:17" s="102" customFormat="1">
      <c r="A803" s="110"/>
      <c r="B803" s="110"/>
      <c r="C803" s="111"/>
      <c r="D803" s="111"/>
      <c r="E803" s="111"/>
      <c r="F803" s="111"/>
      <c r="G803" s="110"/>
      <c r="H803" s="108"/>
      <c r="I803" s="108"/>
      <c r="P803" s="112"/>
      <c r="Q803" s="112"/>
    </row>
    <row r="804" spans="1:17" s="102" customFormat="1">
      <c r="A804" s="110"/>
      <c r="B804" s="110"/>
      <c r="C804" s="111"/>
      <c r="D804" s="111"/>
      <c r="E804" s="111"/>
      <c r="F804" s="111"/>
      <c r="G804" s="110"/>
      <c r="H804" s="108"/>
      <c r="I804" s="108"/>
      <c r="P804" s="112"/>
      <c r="Q804" s="112"/>
    </row>
    <row r="805" spans="1:17" s="102" customFormat="1">
      <c r="A805" s="110"/>
      <c r="B805" s="110"/>
      <c r="C805" s="111"/>
      <c r="D805" s="111"/>
      <c r="E805" s="111"/>
      <c r="F805" s="111"/>
      <c r="G805" s="110"/>
      <c r="H805" s="108"/>
      <c r="I805" s="108"/>
      <c r="P805" s="112"/>
      <c r="Q805" s="112"/>
    </row>
    <row r="806" spans="1:17" s="102" customFormat="1">
      <c r="A806" s="110"/>
      <c r="B806" s="110"/>
      <c r="C806" s="111"/>
      <c r="D806" s="111"/>
      <c r="E806" s="111"/>
      <c r="F806" s="111"/>
      <c r="G806" s="110"/>
      <c r="H806" s="108"/>
      <c r="I806" s="108"/>
      <c r="P806" s="112"/>
      <c r="Q806" s="112"/>
    </row>
    <row r="807" spans="1:17" s="102" customFormat="1">
      <c r="A807" s="110"/>
      <c r="B807" s="110"/>
      <c r="C807" s="111"/>
      <c r="D807" s="111"/>
      <c r="E807" s="111"/>
      <c r="F807" s="111"/>
      <c r="G807" s="110"/>
      <c r="H807" s="108"/>
      <c r="I807" s="108"/>
      <c r="P807" s="112"/>
      <c r="Q807" s="112"/>
    </row>
    <row r="808" spans="1:17" s="102" customFormat="1">
      <c r="A808" s="110"/>
      <c r="B808" s="110"/>
      <c r="C808" s="111"/>
      <c r="D808" s="111"/>
      <c r="E808" s="111"/>
      <c r="F808" s="111"/>
      <c r="G808" s="110"/>
      <c r="H808" s="108"/>
      <c r="I808" s="108"/>
      <c r="P808" s="112"/>
      <c r="Q808" s="112"/>
    </row>
    <row r="809" spans="1:17" s="102" customFormat="1">
      <c r="A809" s="110"/>
      <c r="B809" s="110"/>
      <c r="C809" s="111"/>
      <c r="D809" s="111"/>
      <c r="E809" s="111"/>
      <c r="F809" s="111"/>
      <c r="G809" s="110"/>
      <c r="H809" s="108"/>
      <c r="I809" s="108"/>
      <c r="P809" s="112"/>
      <c r="Q809" s="112"/>
    </row>
    <row r="810" spans="1:17" s="102" customFormat="1">
      <c r="A810" s="110"/>
      <c r="B810" s="110"/>
      <c r="C810" s="111"/>
      <c r="D810" s="111"/>
      <c r="E810" s="111"/>
      <c r="F810" s="111"/>
      <c r="G810" s="110"/>
      <c r="H810" s="108"/>
      <c r="I810" s="108"/>
      <c r="P810" s="112"/>
      <c r="Q810" s="112"/>
    </row>
    <row r="811" spans="1:17" s="102" customFormat="1">
      <c r="A811" s="110"/>
      <c r="B811" s="110"/>
      <c r="C811" s="111"/>
      <c r="D811" s="111"/>
      <c r="E811" s="111"/>
      <c r="F811" s="111"/>
      <c r="G811" s="110"/>
      <c r="H811" s="108"/>
      <c r="I811" s="108"/>
      <c r="P811" s="112"/>
      <c r="Q811" s="112"/>
    </row>
    <row r="812" spans="1:17" s="102" customFormat="1">
      <c r="A812" s="110"/>
      <c r="B812" s="110"/>
      <c r="C812" s="111"/>
      <c r="D812" s="111"/>
      <c r="E812" s="111"/>
      <c r="F812" s="111"/>
      <c r="G812" s="110"/>
      <c r="H812" s="108"/>
      <c r="I812" s="108"/>
      <c r="P812" s="112"/>
      <c r="Q812" s="112"/>
    </row>
    <row r="813" spans="1:17" s="102" customFormat="1">
      <c r="A813" s="110"/>
      <c r="B813" s="110"/>
      <c r="C813" s="111"/>
      <c r="D813" s="111"/>
      <c r="E813" s="111"/>
      <c r="F813" s="111"/>
      <c r="G813" s="110"/>
      <c r="H813" s="108"/>
      <c r="I813" s="108"/>
      <c r="P813" s="112"/>
      <c r="Q813" s="112"/>
    </row>
    <row r="814" spans="1:17" s="102" customFormat="1">
      <c r="A814" s="110"/>
      <c r="B814" s="110"/>
      <c r="C814" s="111"/>
      <c r="D814" s="111"/>
      <c r="E814" s="111"/>
      <c r="F814" s="111"/>
      <c r="G814" s="110"/>
      <c r="H814" s="108"/>
      <c r="I814" s="108"/>
      <c r="P814" s="112"/>
      <c r="Q814" s="112"/>
    </row>
    <row r="815" spans="1:17" s="102" customFormat="1">
      <c r="A815" s="110"/>
      <c r="B815" s="110"/>
      <c r="C815" s="111"/>
      <c r="D815" s="111"/>
      <c r="E815" s="111"/>
      <c r="F815" s="111"/>
      <c r="G815" s="110"/>
      <c r="H815" s="108"/>
      <c r="I815" s="108"/>
      <c r="P815" s="112"/>
      <c r="Q815" s="112"/>
    </row>
    <row r="816" spans="1:17" s="102" customFormat="1">
      <c r="A816" s="110"/>
      <c r="B816" s="110"/>
      <c r="C816" s="111"/>
      <c r="D816" s="111"/>
      <c r="E816" s="111"/>
      <c r="F816" s="111"/>
      <c r="G816" s="110"/>
      <c r="H816" s="108"/>
      <c r="I816" s="108"/>
      <c r="P816" s="112"/>
      <c r="Q816" s="112"/>
    </row>
    <row r="817" spans="1:17" s="102" customFormat="1">
      <c r="A817" s="110"/>
      <c r="B817" s="110"/>
      <c r="C817" s="111"/>
      <c r="D817" s="111"/>
      <c r="E817" s="111"/>
      <c r="F817" s="111"/>
      <c r="G817" s="110"/>
      <c r="H817" s="108"/>
      <c r="I817" s="108"/>
      <c r="P817" s="112"/>
      <c r="Q817" s="112"/>
    </row>
    <row r="818" spans="1:17" s="102" customFormat="1">
      <c r="A818" s="110"/>
      <c r="B818" s="110"/>
      <c r="C818" s="111"/>
      <c r="D818" s="111"/>
      <c r="E818" s="111"/>
      <c r="F818" s="111"/>
      <c r="G818" s="110"/>
      <c r="H818" s="108"/>
      <c r="I818" s="108"/>
      <c r="P818" s="112"/>
      <c r="Q818" s="112"/>
    </row>
    <row r="819" spans="1:17" s="102" customFormat="1">
      <c r="A819" s="110"/>
      <c r="B819" s="110"/>
      <c r="C819" s="111"/>
      <c r="D819" s="111"/>
      <c r="E819" s="111"/>
      <c r="F819" s="111"/>
      <c r="G819" s="110"/>
      <c r="H819" s="108"/>
      <c r="I819" s="108"/>
      <c r="P819" s="112"/>
      <c r="Q819" s="112"/>
    </row>
    <row r="820" spans="1:17" s="102" customFormat="1">
      <c r="A820" s="110"/>
      <c r="B820" s="110"/>
      <c r="C820" s="111"/>
      <c r="D820" s="111"/>
      <c r="E820" s="111"/>
      <c r="F820" s="111"/>
      <c r="G820" s="110"/>
      <c r="H820" s="108"/>
      <c r="I820" s="108"/>
      <c r="P820" s="112"/>
      <c r="Q820" s="112"/>
    </row>
    <row r="821" spans="1:17" s="102" customFormat="1">
      <c r="A821" s="110"/>
      <c r="B821" s="110"/>
      <c r="C821" s="111"/>
      <c r="D821" s="111"/>
      <c r="E821" s="111"/>
      <c r="F821" s="111"/>
      <c r="G821" s="110"/>
      <c r="H821" s="108"/>
      <c r="I821" s="108"/>
      <c r="P821" s="112"/>
      <c r="Q821" s="112"/>
    </row>
    <row r="822" spans="1:17" s="102" customFormat="1">
      <c r="A822" s="110"/>
      <c r="B822" s="110"/>
      <c r="C822" s="111"/>
      <c r="D822" s="111"/>
      <c r="E822" s="111"/>
      <c r="F822" s="111"/>
      <c r="G822" s="110"/>
      <c r="H822" s="108"/>
      <c r="I822" s="108"/>
      <c r="P822" s="112"/>
      <c r="Q822" s="112"/>
    </row>
    <row r="823" spans="1:17" s="102" customFormat="1">
      <c r="A823" s="110"/>
      <c r="B823" s="110"/>
      <c r="C823" s="111"/>
      <c r="D823" s="111"/>
      <c r="E823" s="111"/>
      <c r="F823" s="111"/>
      <c r="G823" s="110"/>
      <c r="H823" s="108"/>
      <c r="I823" s="108"/>
      <c r="P823" s="112"/>
      <c r="Q823" s="112"/>
    </row>
    <row r="824" spans="1:17" s="102" customFormat="1">
      <c r="A824" s="110"/>
      <c r="B824" s="110"/>
      <c r="C824" s="111"/>
      <c r="D824" s="111"/>
      <c r="E824" s="111"/>
      <c r="F824" s="111"/>
      <c r="G824" s="110"/>
      <c r="H824" s="108"/>
      <c r="I824" s="108"/>
      <c r="P824" s="112"/>
      <c r="Q824" s="112"/>
    </row>
    <row r="825" spans="1:17" s="102" customFormat="1">
      <c r="A825" s="110"/>
      <c r="B825" s="110"/>
      <c r="C825" s="111"/>
      <c r="D825" s="111"/>
      <c r="E825" s="111"/>
      <c r="F825" s="111"/>
      <c r="G825" s="110"/>
      <c r="H825" s="108"/>
      <c r="I825" s="108"/>
      <c r="P825" s="112"/>
      <c r="Q825" s="112"/>
    </row>
    <row r="826" spans="1:17" s="102" customFormat="1">
      <c r="A826" s="110"/>
      <c r="B826" s="110"/>
      <c r="C826" s="111"/>
      <c r="D826" s="111"/>
      <c r="E826" s="111"/>
      <c r="F826" s="111"/>
      <c r="G826" s="110"/>
      <c r="H826" s="108"/>
      <c r="I826" s="108"/>
      <c r="P826" s="112"/>
      <c r="Q826" s="112"/>
    </row>
    <row r="827" spans="1:17" s="102" customFormat="1">
      <c r="A827" s="110"/>
      <c r="B827" s="110"/>
      <c r="C827" s="111"/>
      <c r="D827" s="111"/>
      <c r="E827" s="111"/>
      <c r="F827" s="111"/>
      <c r="G827" s="110"/>
      <c r="H827" s="108"/>
      <c r="I827" s="108"/>
      <c r="P827" s="112"/>
      <c r="Q827" s="112"/>
    </row>
    <row r="828" spans="1:17" s="102" customFormat="1">
      <c r="A828" s="110"/>
      <c r="B828" s="110"/>
      <c r="C828" s="111"/>
      <c r="D828" s="111"/>
      <c r="E828" s="111"/>
      <c r="F828" s="111"/>
      <c r="G828" s="110"/>
      <c r="H828" s="108"/>
      <c r="I828" s="108"/>
      <c r="P828" s="112"/>
      <c r="Q828" s="112"/>
    </row>
    <row r="829" spans="1:17" s="102" customFormat="1">
      <c r="A829" s="110"/>
      <c r="B829" s="110"/>
      <c r="C829" s="111"/>
      <c r="D829" s="111"/>
      <c r="E829" s="111"/>
      <c r="F829" s="111"/>
      <c r="G829" s="110"/>
      <c r="H829" s="108"/>
      <c r="I829" s="108"/>
      <c r="P829" s="112"/>
      <c r="Q829" s="112"/>
    </row>
    <row r="830" spans="1:17" s="102" customFormat="1">
      <c r="A830" s="110"/>
      <c r="B830" s="110"/>
      <c r="C830" s="111"/>
      <c r="D830" s="111"/>
      <c r="E830" s="111"/>
      <c r="F830" s="111"/>
      <c r="G830" s="110"/>
      <c r="H830" s="108"/>
      <c r="I830" s="108"/>
      <c r="P830" s="112"/>
      <c r="Q830" s="112"/>
    </row>
    <row r="831" spans="1:17" s="102" customFormat="1">
      <c r="A831" s="110"/>
      <c r="B831" s="110"/>
      <c r="C831" s="111"/>
      <c r="D831" s="111"/>
      <c r="E831" s="111"/>
      <c r="F831" s="111"/>
      <c r="G831" s="110"/>
      <c r="H831" s="108"/>
      <c r="I831" s="108"/>
      <c r="P831" s="112"/>
      <c r="Q831" s="112"/>
    </row>
    <row r="832" spans="1:17" s="102" customFormat="1">
      <c r="A832" s="110"/>
      <c r="B832" s="110"/>
      <c r="C832" s="111"/>
      <c r="D832" s="111"/>
      <c r="E832" s="111"/>
      <c r="F832" s="111"/>
      <c r="G832" s="110"/>
      <c r="H832" s="108"/>
      <c r="I832" s="108"/>
      <c r="P832" s="112"/>
      <c r="Q832" s="112"/>
    </row>
    <row r="833" spans="1:17" s="102" customFormat="1">
      <c r="A833" s="110"/>
      <c r="B833" s="110"/>
      <c r="C833" s="111"/>
      <c r="D833" s="111"/>
      <c r="E833" s="111"/>
      <c r="F833" s="111"/>
      <c r="G833" s="110"/>
      <c r="H833" s="108"/>
      <c r="I833" s="108"/>
      <c r="P833" s="112"/>
      <c r="Q833" s="112"/>
    </row>
    <row r="834" spans="1:17" s="102" customFormat="1">
      <c r="A834" s="110"/>
      <c r="B834" s="110"/>
      <c r="C834" s="111"/>
      <c r="D834" s="111"/>
      <c r="E834" s="111"/>
      <c r="F834" s="111"/>
      <c r="G834" s="110"/>
      <c r="H834" s="108"/>
      <c r="I834" s="108"/>
      <c r="P834" s="112"/>
      <c r="Q834" s="112"/>
    </row>
    <row r="835" spans="1:17" s="102" customFormat="1">
      <c r="A835" s="110"/>
      <c r="B835" s="110"/>
      <c r="C835" s="111"/>
      <c r="D835" s="111"/>
      <c r="E835" s="111"/>
      <c r="F835" s="111"/>
      <c r="G835" s="110"/>
      <c r="H835" s="108"/>
      <c r="I835" s="108"/>
      <c r="P835" s="112"/>
      <c r="Q835" s="112"/>
    </row>
    <row r="836" spans="1:17" s="102" customFormat="1">
      <c r="A836" s="110"/>
      <c r="B836" s="110"/>
      <c r="C836" s="111"/>
      <c r="D836" s="111"/>
      <c r="E836" s="111"/>
      <c r="F836" s="111"/>
      <c r="G836" s="110"/>
      <c r="H836" s="108"/>
      <c r="I836" s="108"/>
      <c r="P836" s="112"/>
      <c r="Q836" s="112"/>
    </row>
    <row r="837" spans="1:17" s="102" customFormat="1">
      <c r="A837" s="110"/>
      <c r="B837" s="110"/>
      <c r="C837" s="111"/>
      <c r="D837" s="111"/>
      <c r="E837" s="111"/>
      <c r="F837" s="111"/>
      <c r="G837" s="110"/>
      <c r="H837" s="108"/>
      <c r="I837" s="108"/>
      <c r="P837" s="112"/>
      <c r="Q837" s="112"/>
    </row>
    <row r="838" spans="1:17" s="102" customFormat="1">
      <c r="A838" s="110"/>
      <c r="B838" s="110"/>
      <c r="C838" s="111"/>
      <c r="D838" s="111"/>
      <c r="E838" s="111"/>
      <c r="F838" s="111"/>
      <c r="G838" s="110"/>
      <c r="H838" s="108"/>
      <c r="I838" s="108"/>
      <c r="P838" s="112"/>
      <c r="Q838" s="112"/>
    </row>
    <row r="839" spans="1:17" s="102" customFormat="1">
      <c r="A839" s="110"/>
      <c r="B839" s="110"/>
      <c r="C839" s="111"/>
      <c r="D839" s="111"/>
      <c r="E839" s="111"/>
      <c r="F839" s="111"/>
      <c r="G839" s="110"/>
      <c r="H839" s="108"/>
      <c r="I839" s="108"/>
      <c r="P839" s="112"/>
      <c r="Q839" s="112"/>
    </row>
    <row r="840" spans="1:17" s="102" customFormat="1">
      <c r="A840" s="110"/>
      <c r="B840" s="110"/>
      <c r="C840" s="111"/>
      <c r="D840" s="111"/>
      <c r="E840" s="111"/>
      <c r="F840" s="111"/>
      <c r="G840" s="110"/>
      <c r="H840" s="108"/>
      <c r="I840" s="108"/>
      <c r="P840" s="112"/>
      <c r="Q840" s="112"/>
    </row>
    <row r="841" spans="1:17" s="102" customFormat="1">
      <c r="A841" s="110"/>
      <c r="B841" s="110"/>
      <c r="C841" s="111"/>
      <c r="D841" s="111"/>
      <c r="E841" s="111"/>
      <c r="F841" s="111"/>
      <c r="G841" s="110"/>
      <c r="H841" s="108"/>
      <c r="I841" s="108"/>
      <c r="P841" s="112"/>
      <c r="Q841" s="112"/>
    </row>
    <row r="842" spans="1:17" s="102" customFormat="1">
      <c r="A842" s="110"/>
      <c r="B842" s="110"/>
      <c r="C842" s="111"/>
      <c r="D842" s="111"/>
      <c r="E842" s="111"/>
      <c r="F842" s="111"/>
      <c r="G842" s="110"/>
      <c r="H842" s="108"/>
      <c r="I842" s="108"/>
      <c r="P842" s="112"/>
      <c r="Q842" s="112"/>
    </row>
    <row r="843" spans="1:17" s="102" customFormat="1">
      <c r="A843" s="110"/>
      <c r="B843" s="110"/>
      <c r="C843" s="111"/>
      <c r="D843" s="111"/>
      <c r="E843" s="111"/>
      <c r="F843" s="111"/>
      <c r="G843" s="110"/>
      <c r="H843" s="108"/>
      <c r="I843" s="108"/>
      <c r="P843" s="112"/>
      <c r="Q843" s="112"/>
    </row>
    <row r="844" spans="1:17" s="102" customFormat="1">
      <c r="A844" s="110"/>
      <c r="B844" s="110"/>
      <c r="C844" s="111"/>
      <c r="D844" s="111"/>
      <c r="E844" s="111"/>
      <c r="F844" s="111"/>
      <c r="G844" s="110"/>
      <c r="H844" s="108"/>
      <c r="I844" s="108"/>
      <c r="P844" s="112"/>
      <c r="Q844" s="112"/>
    </row>
    <row r="845" spans="1:17" s="102" customFormat="1">
      <c r="A845" s="110"/>
      <c r="B845" s="110"/>
      <c r="C845" s="111"/>
      <c r="D845" s="111"/>
      <c r="E845" s="111"/>
      <c r="F845" s="111"/>
      <c r="G845" s="110"/>
      <c r="H845" s="108"/>
      <c r="I845" s="108"/>
      <c r="P845" s="112"/>
      <c r="Q845" s="112"/>
    </row>
    <row r="846" spans="1:17" s="102" customFormat="1">
      <c r="A846" s="110"/>
      <c r="B846" s="110"/>
      <c r="C846" s="111"/>
      <c r="D846" s="111"/>
      <c r="E846" s="111"/>
      <c r="F846" s="111"/>
      <c r="G846" s="110"/>
      <c r="H846" s="108"/>
      <c r="I846" s="108"/>
      <c r="P846" s="112"/>
      <c r="Q846" s="112"/>
    </row>
    <row r="847" spans="1:17" s="102" customFormat="1">
      <c r="A847" s="110"/>
      <c r="B847" s="110"/>
      <c r="C847" s="111"/>
      <c r="D847" s="111"/>
      <c r="E847" s="111"/>
      <c r="F847" s="111"/>
      <c r="G847" s="110"/>
      <c r="H847" s="108"/>
      <c r="I847" s="108"/>
      <c r="P847" s="112"/>
      <c r="Q847" s="112"/>
    </row>
    <row r="848" spans="1:17" s="102" customFormat="1">
      <c r="A848" s="110"/>
      <c r="B848" s="110"/>
      <c r="C848" s="111"/>
      <c r="D848" s="111"/>
      <c r="E848" s="111"/>
      <c r="F848" s="111"/>
      <c r="G848" s="110"/>
      <c r="H848" s="108"/>
      <c r="I848" s="108"/>
      <c r="P848" s="112"/>
      <c r="Q848" s="112"/>
    </row>
    <row r="849" spans="1:17" s="102" customFormat="1">
      <c r="A849" s="110"/>
      <c r="B849" s="110"/>
      <c r="C849" s="111"/>
      <c r="D849" s="111"/>
      <c r="E849" s="111"/>
      <c r="F849" s="111"/>
      <c r="G849" s="110"/>
      <c r="H849" s="108"/>
      <c r="I849" s="108"/>
      <c r="P849" s="112"/>
      <c r="Q849" s="112"/>
    </row>
    <row r="850" spans="1:17" s="102" customFormat="1">
      <c r="A850" s="110"/>
      <c r="B850" s="110"/>
      <c r="C850" s="111"/>
      <c r="D850" s="111"/>
      <c r="E850" s="111"/>
      <c r="F850" s="111"/>
      <c r="G850" s="110"/>
      <c r="H850" s="108"/>
      <c r="I850" s="108"/>
      <c r="P850" s="112"/>
      <c r="Q850" s="112"/>
    </row>
    <row r="851" spans="1:17" s="102" customFormat="1">
      <c r="A851" s="110"/>
      <c r="B851" s="110"/>
      <c r="C851" s="111"/>
      <c r="D851" s="111"/>
      <c r="E851" s="111"/>
      <c r="F851" s="111"/>
      <c r="G851" s="110"/>
      <c r="H851" s="108"/>
      <c r="I851" s="108"/>
      <c r="P851" s="112"/>
      <c r="Q851" s="112"/>
    </row>
    <row r="852" spans="1:17" s="102" customFormat="1">
      <c r="A852" s="110"/>
      <c r="B852" s="110"/>
      <c r="C852" s="111"/>
      <c r="D852" s="111"/>
      <c r="E852" s="111"/>
      <c r="F852" s="111"/>
      <c r="G852" s="110"/>
      <c r="H852" s="108"/>
      <c r="I852" s="108"/>
      <c r="P852" s="112"/>
      <c r="Q852" s="112"/>
    </row>
    <row r="853" spans="1:17" s="102" customFormat="1">
      <c r="A853" s="110"/>
      <c r="B853" s="110"/>
      <c r="C853" s="111"/>
      <c r="D853" s="111"/>
      <c r="E853" s="111"/>
      <c r="F853" s="111"/>
      <c r="G853" s="110"/>
      <c r="H853" s="108"/>
      <c r="I853" s="108"/>
      <c r="P853" s="112"/>
      <c r="Q853" s="112"/>
    </row>
    <row r="854" spans="1:17" s="102" customFormat="1">
      <c r="A854" s="110"/>
      <c r="B854" s="110"/>
      <c r="C854" s="111"/>
      <c r="D854" s="111"/>
      <c r="E854" s="111"/>
      <c r="F854" s="111"/>
      <c r="G854" s="110"/>
      <c r="H854" s="108"/>
      <c r="I854" s="108"/>
      <c r="P854" s="112"/>
      <c r="Q854" s="112"/>
    </row>
    <row r="855" spans="1:17" s="102" customFormat="1">
      <c r="A855" s="110"/>
      <c r="B855" s="110"/>
      <c r="C855" s="111"/>
      <c r="D855" s="111"/>
      <c r="E855" s="111"/>
      <c r="F855" s="111"/>
      <c r="G855" s="110"/>
      <c r="H855" s="108"/>
      <c r="I855" s="108"/>
      <c r="P855" s="112"/>
      <c r="Q855" s="112"/>
    </row>
    <row r="856" spans="1:17" s="102" customFormat="1">
      <c r="A856" s="110"/>
      <c r="B856" s="110"/>
      <c r="C856" s="111"/>
      <c r="D856" s="111"/>
      <c r="E856" s="111"/>
      <c r="F856" s="111"/>
      <c r="G856" s="110"/>
      <c r="H856" s="108"/>
      <c r="I856" s="108"/>
      <c r="P856" s="112"/>
      <c r="Q856" s="112"/>
    </row>
    <row r="857" spans="1:17" s="102" customFormat="1">
      <c r="A857" s="110"/>
      <c r="B857" s="110"/>
      <c r="C857" s="111"/>
      <c r="D857" s="111"/>
      <c r="E857" s="111"/>
      <c r="F857" s="111"/>
      <c r="G857" s="110"/>
      <c r="H857" s="108"/>
      <c r="I857" s="108"/>
      <c r="P857" s="112"/>
      <c r="Q857" s="112"/>
    </row>
    <row r="858" spans="1:17" s="102" customFormat="1">
      <c r="A858" s="110"/>
      <c r="B858" s="110"/>
      <c r="C858" s="111"/>
      <c r="D858" s="111"/>
      <c r="E858" s="111"/>
      <c r="F858" s="111"/>
      <c r="G858" s="110"/>
      <c r="H858" s="108"/>
      <c r="I858" s="108"/>
      <c r="P858" s="112"/>
      <c r="Q858" s="112"/>
    </row>
    <row r="859" spans="1:17" s="102" customFormat="1">
      <c r="A859" s="110"/>
      <c r="B859" s="110"/>
      <c r="C859" s="111"/>
      <c r="D859" s="111"/>
      <c r="E859" s="111"/>
      <c r="F859" s="111"/>
      <c r="G859" s="110"/>
      <c r="H859" s="108"/>
      <c r="I859" s="108"/>
      <c r="P859" s="112"/>
      <c r="Q859" s="112"/>
    </row>
    <row r="860" spans="1:17" s="102" customFormat="1">
      <c r="A860" s="110"/>
      <c r="B860" s="110"/>
      <c r="C860" s="111"/>
      <c r="D860" s="111"/>
      <c r="E860" s="111"/>
      <c r="F860" s="111"/>
      <c r="G860" s="110"/>
      <c r="H860" s="108"/>
      <c r="I860" s="108"/>
      <c r="P860" s="112"/>
      <c r="Q860" s="112"/>
    </row>
    <row r="861" spans="1:17" s="102" customFormat="1">
      <c r="A861" s="110"/>
      <c r="B861" s="110"/>
      <c r="C861" s="111"/>
      <c r="D861" s="111"/>
      <c r="E861" s="111"/>
      <c r="F861" s="111"/>
      <c r="G861" s="110"/>
      <c r="H861" s="108"/>
      <c r="I861" s="108"/>
      <c r="P861" s="112"/>
      <c r="Q861" s="112"/>
    </row>
    <row r="862" spans="1:17" s="102" customFormat="1">
      <c r="A862" s="110"/>
      <c r="B862" s="110"/>
      <c r="C862" s="111"/>
      <c r="D862" s="111"/>
      <c r="E862" s="111"/>
      <c r="F862" s="111"/>
      <c r="G862" s="110"/>
      <c r="H862" s="108"/>
      <c r="I862" s="108"/>
      <c r="P862" s="112"/>
      <c r="Q862" s="112"/>
    </row>
    <row r="863" spans="1:17" s="102" customFormat="1">
      <c r="A863" s="110"/>
      <c r="B863" s="110"/>
      <c r="C863" s="111"/>
      <c r="D863" s="111"/>
      <c r="E863" s="111"/>
      <c r="F863" s="111"/>
      <c r="G863" s="110"/>
      <c r="H863" s="108"/>
      <c r="I863" s="108"/>
      <c r="P863" s="112"/>
      <c r="Q863" s="112"/>
    </row>
    <row r="864" spans="1:17" s="102" customFormat="1">
      <c r="A864" s="110"/>
      <c r="B864" s="110"/>
      <c r="C864" s="111"/>
      <c r="D864" s="111"/>
      <c r="E864" s="111"/>
      <c r="F864" s="111"/>
      <c r="G864" s="110"/>
      <c r="H864" s="108"/>
      <c r="I864" s="108"/>
      <c r="P864" s="112"/>
      <c r="Q864" s="112"/>
    </row>
    <row r="865" spans="1:17" s="102" customFormat="1">
      <c r="A865" s="110"/>
      <c r="B865" s="110"/>
      <c r="C865" s="111"/>
      <c r="D865" s="111"/>
      <c r="E865" s="111"/>
      <c r="F865" s="111"/>
      <c r="G865" s="110"/>
      <c r="H865" s="108"/>
      <c r="I865" s="108"/>
      <c r="P865" s="112"/>
      <c r="Q865" s="112"/>
    </row>
    <row r="866" spans="1:17" s="102" customFormat="1">
      <c r="A866" s="110"/>
      <c r="B866" s="110"/>
      <c r="C866" s="111"/>
      <c r="D866" s="111"/>
      <c r="E866" s="111"/>
      <c r="F866" s="111"/>
      <c r="G866" s="110"/>
      <c r="H866" s="108"/>
      <c r="I866" s="108"/>
      <c r="P866" s="112"/>
      <c r="Q866" s="112"/>
    </row>
    <row r="867" spans="1:17" s="102" customFormat="1">
      <c r="A867" s="110"/>
      <c r="B867" s="110"/>
      <c r="C867" s="111"/>
      <c r="D867" s="111"/>
      <c r="E867" s="111"/>
      <c r="F867" s="111"/>
      <c r="G867" s="110"/>
      <c r="H867" s="108"/>
      <c r="I867" s="108"/>
      <c r="P867" s="112"/>
      <c r="Q867" s="112"/>
    </row>
    <row r="868" spans="1:17" s="102" customFormat="1">
      <c r="A868" s="110"/>
      <c r="B868" s="110"/>
      <c r="C868" s="111"/>
      <c r="D868" s="111"/>
      <c r="E868" s="111"/>
      <c r="F868" s="111"/>
      <c r="G868" s="110"/>
      <c r="H868" s="108"/>
      <c r="I868" s="108"/>
      <c r="P868" s="112"/>
      <c r="Q868" s="112"/>
    </row>
    <row r="869" spans="1:17" s="102" customFormat="1">
      <c r="A869" s="110"/>
      <c r="B869" s="110"/>
      <c r="C869" s="111"/>
      <c r="D869" s="111"/>
      <c r="E869" s="111"/>
      <c r="F869" s="111"/>
      <c r="G869" s="110"/>
      <c r="H869" s="108"/>
      <c r="I869" s="108"/>
      <c r="P869" s="112"/>
      <c r="Q869" s="112"/>
    </row>
    <row r="870" spans="1:17" s="102" customFormat="1">
      <c r="A870" s="110"/>
      <c r="B870" s="110"/>
      <c r="C870" s="111"/>
      <c r="D870" s="111"/>
      <c r="E870" s="111"/>
      <c r="F870" s="111"/>
      <c r="G870" s="110"/>
      <c r="H870" s="108"/>
      <c r="I870" s="108"/>
      <c r="P870" s="112"/>
      <c r="Q870" s="112"/>
    </row>
    <row r="871" spans="1:17" s="102" customFormat="1">
      <c r="A871" s="110"/>
      <c r="B871" s="110"/>
      <c r="C871" s="111"/>
      <c r="D871" s="111"/>
      <c r="E871" s="111"/>
      <c r="F871" s="111"/>
      <c r="G871" s="110"/>
      <c r="H871" s="108"/>
      <c r="I871" s="108"/>
      <c r="P871" s="112"/>
      <c r="Q871" s="112"/>
    </row>
    <row r="872" spans="1:17" s="102" customFormat="1">
      <c r="A872" s="110"/>
      <c r="B872" s="110"/>
      <c r="C872" s="111"/>
      <c r="D872" s="111"/>
      <c r="E872" s="111"/>
      <c r="F872" s="111"/>
      <c r="G872" s="110"/>
      <c r="H872" s="108"/>
      <c r="I872" s="108"/>
      <c r="P872" s="112"/>
      <c r="Q872" s="112"/>
    </row>
    <row r="873" spans="1:17" s="102" customFormat="1">
      <c r="A873" s="110"/>
      <c r="B873" s="110"/>
      <c r="C873" s="111"/>
      <c r="D873" s="111"/>
      <c r="E873" s="111"/>
      <c r="F873" s="111"/>
      <c r="G873" s="110"/>
      <c r="H873" s="108"/>
      <c r="I873" s="108"/>
      <c r="P873" s="112"/>
      <c r="Q873" s="112"/>
    </row>
    <row r="874" spans="1:17" s="102" customFormat="1">
      <c r="A874" s="110"/>
      <c r="B874" s="110"/>
      <c r="C874" s="111"/>
      <c r="D874" s="111"/>
      <c r="E874" s="111"/>
      <c r="F874" s="111"/>
      <c r="G874" s="110"/>
      <c r="H874" s="108"/>
      <c r="I874" s="108"/>
      <c r="P874" s="112"/>
      <c r="Q874" s="112"/>
    </row>
    <row r="875" spans="1:17" s="102" customFormat="1">
      <c r="A875" s="110"/>
      <c r="B875" s="110"/>
      <c r="C875" s="111"/>
      <c r="D875" s="111"/>
      <c r="E875" s="111"/>
      <c r="F875" s="111"/>
      <c r="G875" s="110"/>
      <c r="H875" s="108"/>
      <c r="I875" s="108"/>
      <c r="P875" s="112"/>
      <c r="Q875" s="112"/>
    </row>
    <row r="876" spans="1:17" s="102" customFormat="1">
      <c r="A876" s="110"/>
      <c r="B876" s="110"/>
      <c r="C876" s="111"/>
      <c r="D876" s="111"/>
      <c r="E876" s="111"/>
      <c r="F876" s="111"/>
      <c r="G876" s="110"/>
      <c r="H876" s="108"/>
      <c r="I876" s="108"/>
      <c r="P876" s="112"/>
      <c r="Q876" s="112"/>
    </row>
    <row r="877" spans="1:17" s="102" customFormat="1">
      <c r="A877" s="110"/>
      <c r="B877" s="110"/>
      <c r="C877" s="111"/>
      <c r="D877" s="111"/>
      <c r="E877" s="111"/>
      <c r="F877" s="111"/>
      <c r="G877" s="110"/>
      <c r="H877" s="108"/>
      <c r="I877" s="108"/>
      <c r="P877" s="112"/>
      <c r="Q877" s="112"/>
    </row>
    <row r="878" spans="1:17" s="102" customFormat="1">
      <c r="A878" s="110"/>
      <c r="B878" s="110"/>
      <c r="C878" s="111"/>
      <c r="D878" s="111"/>
      <c r="E878" s="111"/>
      <c r="F878" s="111"/>
      <c r="G878" s="110"/>
      <c r="H878" s="108"/>
      <c r="I878" s="108"/>
      <c r="P878" s="112"/>
      <c r="Q878" s="112"/>
    </row>
    <row r="879" spans="1:17" s="102" customFormat="1">
      <c r="A879" s="110"/>
      <c r="B879" s="110"/>
      <c r="C879" s="111"/>
      <c r="D879" s="111"/>
      <c r="E879" s="111"/>
      <c r="F879" s="111"/>
      <c r="G879" s="110"/>
      <c r="H879" s="108"/>
      <c r="I879" s="108"/>
      <c r="P879" s="112"/>
      <c r="Q879" s="112"/>
    </row>
    <row r="880" spans="1:17" s="102" customFormat="1">
      <c r="A880" s="110"/>
      <c r="B880" s="110"/>
      <c r="C880" s="111"/>
      <c r="D880" s="111"/>
      <c r="E880" s="111"/>
      <c r="F880" s="111"/>
      <c r="G880" s="110"/>
      <c r="H880" s="108"/>
      <c r="I880" s="108"/>
      <c r="P880" s="112"/>
      <c r="Q880" s="112"/>
    </row>
    <row r="881" spans="1:17" s="102" customFormat="1">
      <c r="A881" s="110"/>
      <c r="B881" s="110"/>
      <c r="C881" s="111"/>
      <c r="D881" s="111"/>
      <c r="E881" s="111"/>
      <c r="F881" s="111"/>
      <c r="G881" s="110"/>
      <c r="H881" s="108"/>
      <c r="I881" s="108"/>
      <c r="P881" s="112"/>
      <c r="Q881" s="112"/>
    </row>
    <row r="882" spans="1:17" s="102" customFormat="1">
      <c r="A882" s="110"/>
      <c r="B882" s="110"/>
      <c r="C882" s="111"/>
      <c r="D882" s="111"/>
      <c r="E882" s="111"/>
      <c r="F882" s="111"/>
      <c r="G882" s="110"/>
      <c r="H882" s="108"/>
      <c r="I882" s="108"/>
      <c r="P882" s="112"/>
      <c r="Q882" s="112"/>
    </row>
    <row r="883" spans="1:17" s="102" customFormat="1">
      <c r="A883" s="110"/>
      <c r="B883" s="110"/>
      <c r="C883" s="111"/>
      <c r="D883" s="111"/>
      <c r="E883" s="111"/>
      <c r="F883" s="111"/>
      <c r="G883" s="110"/>
      <c r="H883" s="108"/>
      <c r="I883" s="108"/>
      <c r="P883" s="112"/>
      <c r="Q883" s="112"/>
    </row>
    <row r="884" spans="1:17" s="102" customFormat="1">
      <c r="A884" s="110"/>
      <c r="B884" s="110"/>
      <c r="C884" s="111"/>
      <c r="D884" s="111"/>
      <c r="E884" s="111"/>
      <c r="F884" s="111"/>
      <c r="G884" s="110"/>
      <c r="H884" s="108"/>
      <c r="I884" s="108"/>
      <c r="P884" s="112"/>
      <c r="Q884" s="112"/>
    </row>
    <row r="885" spans="1:17" s="102" customFormat="1">
      <c r="A885" s="110"/>
      <c r="B885" s="110"/>
      <c r="C885" s="111"/>
      <c r="D885" s="111"/>
      <c r="E885" s="111"/>
      <c r="F885" s="111"/>
      <c r="G885" s="110"/>
      <c r="H885" s="108"/>
      <c r="I885" s="108"/>
      <c r="P885" s="112"/>
      <c r="Q885" s="112"/>
    </row>
    <row r="886" spans="1:17" s="102" customFormat="1">
      <c r="A886" s="110"/>
      <c r="B886" s="110"/>
      <c r="C886" s="111"/>
      <c r="D886" s="111"/>
      <c r="E886" s="111"/>
      <c r="F886" s="111"/>
      <c r="G886" s="110"/>
      <c r="H886" s="108"/>
      <c r="I886" s="108"/>
      <c r="P886" s="112"/>
      <c r="Q886" s="112"/>
    </row>
    <row r="887" spans="1:17" s="102" customFormat="1">
      <c r="A887" s="110"/>
      <c r="B887" s="110"/>
      <c r="C887" s="111"/>
      <c r="D887" s="111"/>
      <c r="E887" s="111"/>
      <c r="F887" s="111"/>
      <c r="G887" s="110"/>
      <c r="H887" s="108"/>
      <c r="I887" s="108"/>
      <c r="P887" s="112"/>
      <c r="Q887" s="112"/>
    </row>
    <row r="888" spans="1:17" s="102" customFormat="1">
      <c r="A888" s="110"/>
      <c r="B888" s="110"/>
      <c r="C888" s="111"/>
      <c r="D888" s="111"/>
      <c r="E888" s="111"/>
      <c r="F888" s="111"/>
      <c r="G888" s="110"/>
      <c r="H888" s="108"/>
      <c r="I888" s="108"/>
      <c r="P888" s="112"/>
      <c r="Q888" s="112"/>
    </row>
    <row r="889" spans="1:17" s="102" customFormat="1">
      <c r="A889" s="110"/>
      <c r="B889" s="110"/>
      <c r="C889" s="111"/>
      <c r="D889" s="111"/>
      <c r="E889" s="111"/>
      <c r="F889" s="111"/>
      <c r="G889" s="110"/>
      <c r="H889" s="108"/>
      <c r="I889" s="108"/>
      <c r="P889" s="112"/>
      <c r="Q889" s="112"/>
    </row>
    <row r="890" spans="1:17" s="102" customFormat="1">
      <c r="A890" s="110"/>
      <c r="B890" s="110"/>
      <c r="C890" s="111"/>
      <c r="D890" s="111"/>
      <c r="E890" s="111"/>
      <c r="F890" s="111"/>
      <c r="G890" s="110"/>
      <c r="H890" s="108"/>
      <c r="I890" s="108"/>
      <c r="P890" s="112"/>
      <c r="Q890" s="112"/>
    </row>
    <row r="891" spans="1:17" s="102" customFormat="1">
      <c r="A891" s="110"/>
      <c r="B891" s="110"/>
      <c r="C891" s="111"/>
      <c r="D891" s="111"/>
      <c r="E891" s="111"/>
      <c r="F891" s="111"/>
      <c r="G891" s="110"/>
      <c r="H891" s="108"/>
      <c r="I891" s="108"/>
      <c r="P891" s="112"/>
      <c r="Q891" s="112"/>
    </row>
    <row r="892" spans="1:17" s="102" customFormat="1">
      <c r="A892" s="110"/>
      <c r="B892" s="110"/>
      <c r="C892" s="111"/>
      <c r="D892" s="111"/>
      <c r="E892" s="111"/>
      <c r="F892" s="111"/>
      <c r="G892" s="110"/>
      <c r="H892" s="108"/>
      <c r="I892" s="108"/>
      <c r="P892" s="112"/>
      <c r="Q892" s="112"/>
    </row>
    <row r="893" spans="1:17" s="102" customFormat="1">
      <c r="A893" s="110"/>
      <c r="B893" s="110"/>
      <c r="C893" s="111"/>
      <c r="D893" s="111"/>
      <c r="E893" s="111"/>
      <c r="F893" s="111"/>
      <c r="G893" s="110"/>
      <c r="H893" s="108"/>
      <c r="I893" s="108"/>
      <c r="P893" s="112"/>
      <c r="Q893" s="112"/>
    </row>
    <row r="894" spans="1:17" s="102" customFormat="1">
      <c r="A894" s="110"/>
      <c r="B894" s="110"/>
      <c r="C894" s="111"/>
      <c r="D894" s="111"/>
      <c r="E894" s="111"/>
      <c r="F894" s="111"/>
      <c r="G894" s="110"/>
      <c r="H894" s="108"/>
      <c r="I894" s="108"/>
      <c r="P894" s="112"/>
      <c r="Q894" s="112"/>
    </row>
    <row r="895" spans="1:17" s="102" customFormat="1">
      <c r="A895" s="110"/>
      <c r="B895" s="110"/>
      <c r="C895" s="111"/>
      <c r="D895" s="111"/>
      <c r="E895" s="111"/>
      <c r="F895" s="111"/>
      <c r="G895" s="110"/>
      <c r="H895" s="108"/>
      <c r="I895" s="108"/>
      <c r="P895" s="112"/>
      <c r="Q895" s="112"/>
    </row>
    <row r="896" spans="1:17" s="102" customFormat="1">
      <c r="A896" s="110"/>
      <c r="B896" s="110"/>
      <c r="C896" s="111"/>
      <c r="D896" s="111"/>
      <c r="E896" s="111"/>
      <c r="F896" s="111"/>
      <c r="G896" s="110"/>
      <c r="H896" s="108"/>
      <c r="I896" s="108"/>
      <c r="P896" s="112"/>
      <c r="Q896" s="112"/>
    </row>
    <row r="897" spans="1:17" s="102" customFormat="1">
      <c r="A897" s="110"/>
      <c r="B897" s="110"/>
      <c r="C897" s="111"/>
      <c r="D897" s="111"/>
      <c r="E897" s="111"/>
      <c r="F897" s="111"/>
      <c r="G897" s="110"/>
      <c r="H897" s="108"/>
      <c r="I897" s="108"/>
      <c r="P897" s="112"/>
      <c r="Q897" s="112"/>
    </row>
    <row r="898" spans="1:17" s="102" customFormat="1">
      <c r="A898" s="110"/>
      <c r="B898" s="110"/>
      <c r="C898" s="111"/>
      <c r="D898" s="111"/>
      <c r="E898" s="111"/>
      <c r="F898" s="111"/>
      <c r="G898" s="110"/>
      <c r="H898" s="108"/>
      <c r="I898" s="108"/>
      <c r="P898" s="112"/>
      <c r="Q898" s="112"/>
    </row>
    <row r="899" spans="1:17" s="102" customFormat="1">
      <c r="A899" s="110"/>
      <c r="B899" s="110"/>
      <c r="C899" s="111"/>
      <c r="D899" s="111"/>
      <c r="E899" s="111"/>
      <c r="F899" s="111"/>
      <c r="G899" s="110"/>
      <c r="H899" s="108"/>
      <c r="I899" s="108"/>
      <c r="P899" s="112"/>
      <c r="Q899" s="112"/>
    </row>
    <row r="900" spans="1:17" s="102" customFormat="1">
      <c r="A900" s="110"/>
      <c r="B900" s="110"/>
      <c r="C900" s="111"/>
      <c r="D900" s="111"/>
      <c r="E900" s="111"/>
      <c r="F900" s="111"/>
      <c r="G900" s="110"/>
      <c r="H900" s="108"/>
      <c r="I900" s="108"/>
      <c r="P900" s="112"/>
      <c r="Q900" s="112"/>
    </row>
    <row r="901" spans="1:17" s="102" customFormat="1">
      <c r="A901" s="110"/>
      <c r="B901" s="110"/>
      <c r="C901" s="111"/>
      <c r="D901" s="111"/>
      <c r="E901" s="111"/>
      <c r="F901" s="111"/>
      <c r="G901" s="110"/>
      <c r="H901" s="108"/>
      <c r="I901" s="108"/>
      <c r="P901" s="112"/>
      <c r="Q901" s="112"/>
    </row>
    <row r="902" spans="1:17" s="102" customFormat="1">
      <c r="A902" s="110"/>
      <c r="B902" s="110"/>
      <c r="C902" s="111"/>
      <c r="D902" s="111"/>
      <c r="E902" s="111"/>
      <c r="F902" s="111"/>
      <c r="G902" s="110"/>
      <c r="H902" s="108"/>
      <c r="I902" s="108"/>
      <c r="P902" s="112"/>
      <c r="Q902" s="112"/>
    </row>
    <row r="903" spans="1:17" s="102" customFormat="1">
      <c r="A903" s="110"/>
      <c r="B903" s="110"/>
      <c r="C903" s="111"/>
      <c r="D903" s="111"/>
      <c r="E903" s="111"/>
      <c r="F903" s="111"/>
      <c r="G903" s="110"/>
      <c r="H903" s="108"/>
      <c r="I903" s="108"/>
      <c r="P903" s="112"/>
      <c r="Q903" s="112"/>
    </row>
    <row r="904" spans="1:17" s="102" customFormat="1">
      <c r="A904" s="110"/>
      <c r="B904" s="110"/>
      <c r="C904" s="111"/>
      <c r="D904" s="111"/>
      <c r="E904" s="111"/>
      <c r="F904" s="111"/>
      <c r="G904" s="110"/>
      <c r="H904" s="108"/>
      <c r="I904" s="108"/>
      <c r="P904" s="112"/>
      <c r="Q904" s="112"/>
    </row>
    <row r="905" spans="1:17" s="102" customFormat="1">
      <c r="A905" s="110"/>
      <c r="B905" s="110"/>
      <c r="C905" s="111"/>
      <c r="D905" s="111"/>
      <c r="E905" s="111"/>
      <c r="F905" s="111"/>
      <c r="G905" s="110"/>
      <c r="H905" s="108"/>
      <c r="I905" s="108"/>
      <c r="P905" s="112"/>
      <c r="Q905" s="112"/>
    </row>
    <row r="906" spans="1:17" s="102" customFormat="1">
      <c r="A906" s="110"/>
      <c r="B906" s="110"/>
      <c r="C906" s="111"/>
      <c r="D906" s="111"/>
      <c r="E906" s="111"/>
      <c r="F906" s="111"/>
      <c r="G906" s="110"/>
      <c r="H906" s="108"/>
      <c r="I906" s="108"/>
      <c r="P906" s="112"/>
      <c r="Q906" s="112"/>
    </row>
    <row r="907" spans="1:17" s="102" customFormat="1">
      <c r="A907" s="110"/>
      <c r="B907" s="110"/>
      <c r="C907" s="111"/>
      <c r="D907" s="111"/>
      <c r="E907" s="111"/>
      <c r="F907" s="111"/>
      <c r="G907" s="110"/>
      <c r="H907" s="108"/>
      <c r="I907" s="108"/>
      <c r="P907" s="112"/>
      <c r="Q907" s="112"/>
    </row>
    <row r="908" spans="1:17" s="102" customFormat="1">
      <c r="A908" s="110"/>
      <c r="B908" s="110"/>
      <c r="C908" s="111"/>
      <c r="D908" s="111"/>
      <c r="E908" s="111"/>
      <c r="F908" s="111"/>
      <c r="G908" s="110"/>
      <c r="H908" s="108"/>
      <c r="I908" s="108"/>
      <c r="P908" s="112"/>
      <c r="Q908" s="112"/>
    </row>
    <row r="909" spans="1:17" s="102" customFormat="1">
      <c r="A909" s="110"/>
      <c r="B909" s="110"/>
      <c r="C909" s="111"/>
      <c r="D909" s="111"/>
      <c r="E909" s="111"/>
      <c r="F909" s="111"/>
      <c r="G909" s="110"/>
      <c r="H909" s="108"/>
      <c r="I909" s="108"/>
      <c r="P909" s="112"/>
      <c r="Q909" s="112"/>
    </row>
    <row r="910" spans="1:17" s="102" customFormat="1">
      <c r="A910" s="110"/>
      <c r="B910" s="110"/>
      <c r="C910" s="111"/>
      <c r="D910" s="111"/>
      <c r="E910" s="111"/>
      <c r="F910" s="111"/>
      <c r="G910" s="110"/>
      <c r="H910" s="108"/>
      <c r="I910" s="108"/>
      <c r="P910" s="112"/>
      <c r="Q910" s="112"/>
    </row>
    <row r="911" spans="1:17" s="102" customFormat="1">
      <c r="A911" s="110"/>
      <c r="B911" s="110"/>
      <c r="C911" s="111"/>
      <c r="D911" s="111"/>
      <c r="E911" s="111"/>
      <c r="F911" s="111"/>
      <c r="G911" s="110"/>
      <c r="H911" s="108"/>
      <c r="I911" s="108"/>
      <c r="P911" s="112"/>
      <c r="Q911" s="112"/>
    </row>
    <row r="912" spans="1:17" s="102" customFormat="1">
      <c r="A912" s="110"/>
      <c r="B912" s="110"/>
      <c r="C912" s="111"/>
      <c r="D912" s="111"/>
      <c r="E912" s="111"/>
      <c r="F912" s="111"/>
      <c r="G912" s="110"/>
      <c r="H912" s="108"/>
      <c r="I912" s="108"/>
      <c r="P912" s="112"/>
      <c r="Q912" s="112"/>
    </row>
    <row r="913" spans="1:17" s="102" customFormat="1">
      <c r="A913" s="110"/>
      <c r="B913" s="110"/>
      <c r="C913" s="111"/>
      <c r="D913" s="111"/>
      <c r="E913" s="111"/>
      <c r="F913" s="111"/>
      <c r="G913" s="110"/>
      <c r="H913" s="108"/>
      <c r="I913" s="108"/>
      <c r="P913" s="112"/>
      <c r="Q913" s="112"/>
    </row>
    <row r="914" spans="1:17" s="102" customFormat="1">
      <c r="A914" s="110"/>
      <c r="B914" s="110"/>
      <c r="C914" s="111"/>
      <c r="D914" s="111"/>
      <c r="E914" s="111"/>
      <c r="F914" s="111"/>
      <c r="G914" s="110"/>
      <c r="H914" s="108"/>
      <c r="I914" s="108"/>
      <c r="P914" s="112"/>
      <c r="Q914" s="112"/>
    </row>
    <row r="915" spans="1:17" s="102" customFormat="1">
      <c r="A915" s="110"/>
      <c r="B915" s="110"/>
      <c r="C915" s="111"/>
      <c r="D915" s="111"/>
      <c r="E915" s="111"/>
      <c r="F915" s="111"/>
      <c r="G915" s="110"/>
      <c r="H915" s="108"/>
      <c r="I915" s="108"/>
      <c r="P915" s="112"/>
      <c r="Q915" s="112"/>
    </row>
    <row r="916" spans="1:17" s="102" customFormat="1">
      <c r="A916" s="110"/>
      <c r="B916" s="110"/>
      <c r="C916" s="111"/>
      <c r="D916" s="111"/>
      <c r="E916" s="111"/>
      <c r="F916" s="111"/>
      <c r="G916" s="110"/>
      <c r="H916" s="108"/>
      <c r="I916" s="108"/>
      <c r="P916" s="112"/>
      <c r="Q916" s="112"/>
    </row>
    <row r="917" spans="1:17" s="102" customFormat="1">
      <c r="A917" s="110"/>
      <c r="B917" s="110"/>
      <c r="C917" s="111"/>
      <c r="D917" s="111"/>
      <c r="E917" s="111"/>
      <c r="F917" s="111"/>
      <c r="G917" s="110"/>
      <c r="H917" s="108"/>
      <c r="I917" s="108"/>
      <c r="P917" s="112"/>
      <c r="Q917" s="112"/>
    </row>
    <row r="918" spans="1:17" s="102" customFormat="1">
      <c r="A918" s="110"/>
      <c r="B918" s="110"/>
      <c r="C918" s="111"/>
      <c r="D918" s="111"/>
      <c r="E918" s="111"/>
      <c r="F918" s="111"/>
      <c r="G918" s="110"/>
      <c r="H918" s="108"/>
      <c r="I918" s="108"/>
      <c r="P918" s="112"/>
      <c r="Q918" s="112"/>
    </row>
    <row r="919" spans="1:17" s="102" customFormat="1">
      <c r="A919" s="110"/>
      <c r="B919" s="110"/>
      <c r="C919" s="111"/>
      <c r="D919" s="111"/>
      <c r="E919" s="111"/>
      <c r="F919" s="111"/>
      <c r="G919" s="110"/>
      <c r="H919" s="108"/>
      <c r="I919" s="108"/>
      <c r="P919" s="112"/>
      <c r="Q919" s="112"/>
    </row>
    <row r="920" spans="1:17" s="102" customFormat="1">
      <c r="A920" s="110"/>
      <c r="B920" s="110"/>
      <c r="C920" s="111"/>
      <c r="D920" s="111"/>
      <c r="E920" s="111"/>
      <c r="F920" s="111"/>
      <c r="G920" s="110"/>
      <c r="H920" s="108"/>
      <c r="I920" s="108"/>
      <c r="P920" s="112"/>
      <c r="Q920" s="112"/>
    </row>
    <row r="921" spans="1:17" s="102" customFormat="1">
      <c r="A921" s="110"/>
      <c r="B921" s="110"/>
      <c r="C921" s="111"/>
      <c r="D921" s="111"/>
      <c r="E921" s="111"/>
      <c r="F921" s="111"/>
      <c r="G921" s="110"/>
      <c r="H921" s="108"/>
      <c r="I921" s="108"/>
      <c r="P921" s="112"/>
      <c r="Q921" s="112"/>
    </row>
    <row r="922" spans="1:17" s="102" customFormat="1">
      <c r="A922" s="110"/>
      <c r="B922" s="110"/>
      <c r="C922" s="111"/>
      <c r="D922" s="111"/>
      <c r="E922" s="111"/>
      <c r="F922" s="111"/>
      <c r="G922" s="110"/>
      <c r="H922" s="108"/>
      <c r="I922" s="108"/>
      <c r="P922" s="112"/>
      <c r="Q922" s="112"/>
    </row>
    <row r="923" spans="1:17" s="102" customFormat="1">
      <c r="A923" s="110"/>
      <c r="B923" s="110"/>
      <c r="C923" s="111"/>
      <c r="D923" s="111"/>
      <c r="E923" s="111"/>
      <c r="F923" s="111"/>
      <c r="G923" s="110"/>
      <c r="H923" s="108"/>
      <c r="I923" s="108"/>
      <c r="P923" s="112"/>
      <c r="Q923" s="112"/>
    </row>
    <row r="924" spans="1:17" s="102" customFormat="1">
      <c r="A924" s="110"/>
      <c r="B924" s="110"/>
      <c r="C924" s="111"/>
      <c r="D924" s="111"/>
      <c r="E924" s="111"/>
      <c r="F924" s="111"/>
      <c r="G924" s="110"/>
      <c r="H924" s="108"/>
      <c r="I924" s="108"/>
      <c r="P924" s="112"/>
      <c r="Q924" s="112"/>
    </row>
    <row r="925" spans="1:17" s="102" customFormat="1">
      <c r="A925" s="110"/>
      <c r="B925" s="110"/>
      <c r="C925" s="111"/>
      <c r="D925" s="111"/>
      <c r="E925" s="111"/>
      <c r="F925" s="111"/>
      <c r="G925" s="110"/>
      <c r="H925" s="108"/>
      <c r="I925" s="108"/>
      <c r="P925" s="112"/>
      <c r="Q925" s="112"/>
    </row>
    <row r="926" spans="1:17" s="102" customFormat="1">
      <c r="A926" s="110"/>
      <c r="B926" s="110"/>
      <c r="C926" s="111"/>
      <c r="D926" s="111"/>
      <c r="E926" s="111"/>
      <c r="F926" s="111"/>
      <c r="G926" s="110"/>
      <c r="H926" s="108"/>
      <c r="I926" s="108"/>
      <c r="P926" s="112"/>
      <c r="Q926" s="112"/>
    </row>
    <row r="927" spans="1:17" s="102" customFormat="1">
      <c r="A927" s="110"/>
      <c r="B927" s="110"/>
      <c r="C927" s="111"/>
      <c r="D927" s="111"/>
      <c r="E927" s="111"/>
      <c r="F927" s="111"/>
      <c r="G927" s="110"/>
      <c r="H927" s="108"/>
      <c r="I927" s="108"/>
      <c r="P927" s="112"/>
      <c r="Q927" s="112"/>
    </row>
    <row r="928" spans="1:17" s="102" customFormat="1">
      <c r="A928" s="110"/>
      <c r="B928" s="110"/>
      <c r="C928" s="111"/>
      <c r="D928" s="111"/>
      <c r="E928" s="111"/>
      <c r="F928" s="111"/>
      <c r="G928" s="110"/>
      <c r="H928" s="108"/>
      <c r="I928" s="108"/>
      <c r="P928" s="112"/>
      <c r="Q928" s="112"/>
    </row>
    <row r="929" spans="1:17" s="102" customFormat="1">
      <c r="A929" s="110"/>
      <c r="B929" s="110"/>
      <c r="C929" s="111"/>
      <c r="D929" s="111"/>
      <c r="E929" s="111"/>
      <c r="F929" s="111"/>
      <c r="G929" s="110"/>
      <c r="H929" s="108"/>
      <c r="I929" s="108"/>
      <c r="P929" s="112"/>
      <c r="Q929" s="112"/>
    </row>
    <row r="930" spans="1:17" s="102" customFormat="1">
      <c r="A930" s="110"/>
      <c r="B930" s="110"/>
      <c r="C930" s="111"/>
      <c r="D930" s="111"/>
      <c r="E930" s="111"/>
      <c r="F930" s="111"/>
      <c r="G930" s="110"/>
      <c r="H930" s="108"/>
      <c r="I930" s="108"/>
      <c r="P930" s="112"/>
      <c r="Q930" s="112"/>
    </row>
    <row r="931" spans="1:17" s="102" customFormat="1">
      <c r="A931" s="110"/>
      <c r="B931" s="110"/>
      <c r="C931" s="111"/>
      <c r="D931" s="111"/>
      <c r="E931" s="111"/>
      <c r="F931" s="111"/>
      <c r="G931" s="110"/>
      <c r="H931" s="108"/>
      <c r="I931" s="108"/>
      <c r="P931" s="112"/>
      <c r="Q931" s="112"/>
    </row>
    <row r="932" spans="1:17" s="102" customFormat="1">
      <c r="A932" s="110"/>
      <c r="B932" s="110"/>
      <c r="C932" s="111"/>
      <c r="D932" s="111"/>
      <c r="E932" s="111"/>
      <c r="F932" s="111"/>
      <c r="G932" s="110"/>
      <c r="H932" s="108"/>
      <c r="I932" s="108"/>
      <c r="P932" s="112"/>
      <c r="Q932" s="112"/>
    </row>
    <row r="933" spans="1:17" s="102" customFormat="1">
      <c r="A933" s="110"/>
      <c r="B933" s="110"/>
      <c r="C933" s="111"/>
      <c r="D933" s="111"/>
      <c r="E933" s="111"/>
      <c r="F933" s="111"/>
      <c r="G933" s="110"/>
      <c r="H933" s="108"/>
      <c r="I933" s="108"/>
      <c r="P933" s="112"/>
      <c r="Q933" s="112"/>
    </row>
    <row r="934" spans="1:17" s="102" customFormat="1">
      <c r="A934" s="110"/>
      <c r="B934" s="110"/>
      <c r="C934" s="111"/>
      <c r="D934" s="111"/>
      <c r="E934" s="111"/>
      <c r="F934" s="111"/>
      <c r="G934" s="110"/>
      <c r="H934" s="108"/>
      <c r="I934" s="108"/>
      <c r="P934" s="112"/>
      <c r="Q934" s="112"/>
    </row>
    <row r="935" spans="1:17" s="102" customFormat="1">
      <c r="A935" s="110"/>
      <c r="B935" s="110"/>
      <c r="C935" s="111"/>
      <c r="D935" s="111"/>
      <c r="E935" s="111"/>
      <c r="F935" s="111"/>
      <c r="G935" s="110"/>
      <c r="H935" s="108"/>
      <c r="I935" s="108"/>
      <c r="P935" s="112"/>
      <c r="Q935" s="112"/>
    </row>
    <row r="936" spans="1:17" s="102" customFormat="1">
      <c r="A936" s="110"/>
      <c r="B936" s="110"/>
      <c r="C936" s="111"/>
      <c r="D936" s="111"/>
      <c r="E936" s="111"/>
      <c r="F936" s="111"/>
      <c r="G936" s="110"/>
      <c r="H936" s="108"/>
      <c r="I936" s="108"/>
      <c r="P936" s="112"/>
      <c r="Q936" s="112"/>
    </row>
    <row r="937" spans="1:17" s="102" customFormat="1">
      <c r="A937" s="110"/>
      <c r="B937" s="110"/>
      <c r="C937" s="111"/>
      <c r="D937" s="111"/>
      <c r="E937" s="111"/>
      <c r="F937" s="111"/>
      <c r="G937" s="110"/>
      <c r="H937" s="108"/>
      <c r="I937" s="108"/>
      <c r="P937" s="112"/>
      <c r="Q937" s="112"/>
    </row>
    <row r="938" spans="1:17" s="102" customFormat="1">
      <c r="A938" s="110"/>
      <c r="B938" s="110"/>
      <c r="C938" s="111"/>
      <c r="D938" s="111"/>
      <c r="E938" s="111"/>
      <c r="F938" s="111"/>
      <c r="G938" s="110"/>
      <c r="H938" s="108"/>
      <c r="I938" s="108"/>
      <c r="P938" s="112"/>
      <c r="Q938" s="112"/>
    </row>
    <row r="939" spans="1:17" s="102" customFormat="1">
      <c r="A939" s="110"/>
      <c r="B939" s="110"/>
      <c r="C939" s="111"/>
      <c r="D939" s="111"/>
      <c r="E939" s="111"/>
      <c r="F939" s="111"/>
      <c r="G939" s="110"/>
      <c r="H939" s="108"/>
      <c r="I939" s="108"/>
      <c r="P939" s="112"/>
      <c r="Q939" s="112"/>
    </row>
    <row r="940" spans="1:17" s="102" customFormat="1">
      <c r="A940" s="110"/>
      <c r="B940" s="110"/>
      <c r="C940" s="111"/>
      <c r="D940" s="111"/>
      <c r="E940" s="111"/>
      <c r="F940" s="111"/>
      <c r="G940" s="110"/>
      <c r="H940" s="108"/>
      <c r="I940" s="108"/>
      <c r="P940" s="112"/>
      <c r="Q940" s="112"/>
    </row>
    <row r="941" spans="1:17" s="102" customFormat="1">
      <c r="A941" s="110"/>
      <c r="B941" s="110"/>
      <c r="C941" s="111"/>
      <c r="D941" s="111"/>
      <c r="E941" s="111"/>
      <c r="F941" s="111"/>
      <c r="G941" s="110"/>
      <c r="H941" s="108"/>
      <c r="I941" s="108"/>
      <c r="P941" s="112"/>
      <c r="Q941" s="112"/>
    </row>
    <row r="942" spans="1:17" s="102" customFormat="1">
      <c r="A942" s="110"/>
      <c r="B942" s="110"/>
      <c r="C942" s="111"/>
      <c r="D942" s="111"/>
      <c r="E942" s="111"/>
      <c r="F942" s="111"/>
      <c r="G942" s="110"/>
      <c r="H942" s="108"/>
      <c r="I942" s="108"/>
      <c r="P942" s="112"/>
      <c r="Q942" s="112"/>
    </row>
    <row r="943" spans="1:17" s="102" customFormat="1">
      <c r="A943" s="110"/>
      <c r="B943" s="110"/>
      <c r="C943" s="111"/>
      <c r="D943" s="111"/>
      <c r="E943" s="111"/>
      <c r="F943" s="111"/>
      <c r="G943" s="110"/>
      <c r="H943" s="108"/>
      <c r="I943" s="108"/>
      <c r="P943" s="112"/>
      <c r="Q943" s="112"/>
    </row>
    <row r="944" spans="1:17" s="102" customFormat="1">
      <c r="A944" s="110"/>
      <c r="B944" s="110"/>
      <c r="C944" s="111"/>
      <c r="D944" s="111"/>
      <c r="E944" s="111"/>
      <c r="F944" s="111"/>
      <c r="G944" s="110"/>
      <c r="H944" s="108"/>
      <c r="I944" s="108"/>
      <c r="P944" s="112"/>
      <c r="Q944" s="112"/>
    </row>
    <row r="945" spans="1:17" s="102" customFormat="1">
      <c r="A945" s="110"/>
      <c r="B945" s="110"/>
      <c r="C945" s="111"/>
      <c r="D945" s="111"/>
      <c r="E945" s="111"/>
      <c r="F945" s="111"/>
      <c r="G945" s="110"/>
      <c r="H945" s="108"/>
      <c r="I945" s="108"/>
      <c r="P945" s="112"/>
      <c r="Q945" s="112"/>
    </row>
    <row r="946" spans="1:17" s="102" customFormat="1">
      <c r="A946" s="110"/>
      <c r="B946" s="110"/>
      <c r="C946" s="111"/>
      <c r="D946" s="111"/>
      <c r="E946" s="111"/>
      <c r="F946" s="111"/>
      <c r="G946" s="110"/>
      <c r="H946" s="108"/>
      <c r="I946" s="108"/>
      <c r="P946" s="112"/>
      <c r="Q946" s="112"/>
    </row>
    <row r="947" spans="1:17" s="102" customFormat="1">
      <c r="A947" s="110"/>
      <c r="B947" s="110"/>
      <c r="C947" s="111"/>
      <c r="D947" s="111"/>
      <c r="E947" s="111"/>
      <c r="F947" s="111"/>
      <c r="G947" s="110"/>
      <c r="H947" s="108"/>
      <c r="I947" s="108"/>
      <c r="P947" s="112"/>
      <c r="Q947" s="112"/>
    </row>
    <row r="948" spans="1:17" s="102" customFormat="1">
      <c r="A948" s="110"/>
      <c r="B948" s="110"/>
      <c r="C948" s="111"/>
      <c r="D948" s="111"/>
      <c r="E948" s="111"/>
      <c r="F948" s="111"/>
      <c r="G948" s="110"/>
      <c r="H948" s="108"/>
      <c r="I948" s="108"/>
      <c r="P948" s="112"/>
      <c r="Q948" s="112"/>
    </row>
    <row r="949" spans="1:17" s="102" customFormat="1">
      <c r="A949" s="110"/>
      <c r="B949" s="110"/>
      <c r="C949" s="111"/>
      <c r="D949" s="111"/>
      <c r="E949" s="111"/>
      <c r="F949" s="111"/>
      <c r="G949" s="110"/>
      <c r="H949" s="108"/>
      <c r="I949" s="108"/>
      <c r="P949" s="112"/>
      <c r="Q949" s="112"/>
    </row>
    <row r="950" spans="1:17" s="102" customFormat="1">
      <c r="A950" s="110"/>
      <c r="B950" s="110"/>
      <c r="C950" s="111"/>
      <c r="D950" s="111"/>
      <c r="E950" s="111"/>
      <c r="F950" s="111"/>
      <c r="G950" s="110"/>
      <c r="H950" s="108"/>
      <c r="I950" s="108"/>
      <c r="P950" s="112"/>
      <c r="Q950" s="112"/>
    </row>
    <row r="951" spans="1:17" s="102" customFormat="1">
      <c r="A951" s="110"/>
      <c r="B951" s="110"/>
      <c r="C951" s="111"/>
      <c r="D951" s="111"/>
      <c r="E951" s="111"/>
      <c r="F951" s="111"/>
      <c r="G951" s="110"/>
      <c r="H951" s="108"/>
      <c r="I951" s="108"/>
      <c r="P951" s="112"/>
      <c r="Q951" s="112"/>
    </row>
    <row r="952" spans="1:17" s="102" customFormat="1">
      <c r="A952" s="110"/>
      <c r="B952" s="110"/>
      <c r="C952" s="111"/>
      <c r="D952" s="111"/>
      <c r="E952" s="111"/>
      <c r="F952" s="111"/>
      <c r="G952" s="110"/>
      <c r="H952" s="108"/>
      <c r="I952" s="108"/>
      <c r="P952" s="112"/>
      <c r="Q952" s="112"/>
    </row>
    <row r="953" spans="1:17" s="102" customFormat="1">
      <c r="A953" s="110"/>
      <c r="B953" s="110"/>
      <c r="C953" s="111"/>
      <c r="D953" s="111"/>
      <c r="E953" s="111"/>
      <c r="F953" s="111"/>
      <c r="G953" s="110"/>
      <c r="H953" s="108"/>
      <c r="I953" s="108"/>
      <c r="P953" s="112"/>
      <c r="Q953" s="112"/>
    </row>
    <row r="954" spans="1:17" s="102" customFormat="1">
      <c r="A954" s="110"/>
      <c r="B954" s="110"/>
      <c r="C954" s="111"/>
      <c r="D954" s="111"/>
      <c r="E954" s="111"/>
      <c r="F954" s="111"/>
      <c r="G954" s="110"/>
      <c r="H954" s="108"/>
      <c r="I954" s="108"/>
      <c r="P954" s="112"/>
      <c r="Q954" s="112"/>
    </row>
    <row r="955" spans="1:17" s="102" customFormat="1">
      <c r="A955" s="110"/>
      <c r="B955" s="110"/>
      <c r="C955" s="111"/>
      <c r="D955" s="111"/>
      <c r="E955" s="111"/>
      <c r="F955" s="111"/>
      <c r="G955" s="110"/>
      <c r="H955" s="108"/>
      <c r="I955" s="108"/>
      <c r="P955" s="112"/>
      <c r="Q955" s="112"/>
    </row>
    <row r="956" spans="1:17" s="102" customFormat="1">
      <c r="A956" s="110"/>
      <c r="B956" s="110"/>
      <c r="C956" s="111"/>
      <c r="D956" s="111"/>
      <c r="E956" s="111"/>
      <c r="F956" s="111"/>
      <c r="G956" s="110"/>
      <c r="H956" s="108"/>
      <c r="I956" s="108"/>
      <c r="P956" s="112"/>
      <c r="Q956" s="112"/>
    </row>
    <row r="957" spans="1:17" s="102" customFormat="1">
      <c r="A957" s="110"/>
      <c r="B957" s="110"/>
      <c r="C957" s="111"/>
      <c r="D957" s="111"/>
      <c r="E957" s="111"/>
      <c r="F957" s="111"/>
      <c r="G957" s="110"/>
      <c r="H957" s="108"/>
      <c r="I957" s="108"/>
      <c r="P957" s="112"/>
      <c r="Q957" s="112"/>
    </row>
    <row r="958" spans="1:17" s="102" customFormat="1">
      <c r="A958" s="110"/>
      <c r="B958" s="110"/>
      <c r="C958" s="111"/>
      <c r="D958" s="111"/>
      <c r="E958" s="111"/>
      <c r="F958" s="111"/>
      <c r="G958" s="110"/>
      <c r="H958" s="108"/>
      <c r="I958" s="108"/>
      <c r="P958" s="112"/>
      <c r="Q958" s="112"/>
    </row>
    <row r="959" spans="1:17" s="102" customFormat="1">
      <c r="A959" s="110"/>
      <c r="B959" s="110"/>
      <c r="C959" s="111"/>
      <c r="D959" s="111"/>
      <c r="E959" s="111"/>
      <c r="F959" s="111"/>
      <c r="G959" s="110"/>
      <c r="H959" s="108"/>
      <c r="I959" s="108"/>
      <c r="P959" s="112"/>
      <c r="Q959" s="112"/>
    </row>
    <row r="960" spans="1:17" s="102" customFormat="1">
      <c r="A960" s="110"/>
      <c r="B960" s="110"/>
      <c r="C960" s="111"/>
      <c r="D960" s="111"/>
      <c r="E960" s="111"/>
      <c r="F960" s="111"/>
      <c r="G960" s="110"/>
      <c r="H960" s="108"/>
      <c r="I960" s="108"/>
      <c r="P960" s="112"/>
      <c r="Q960" s="112"/>
    </row>
    <row r="961" spans="1:17" s="102" customFormat="1">
      <c r="A961" s="110"/>
      <c r="B961" s="110"/>
      <c r="C961" s="111"/>
      <c r="D961" s="111"/>
      <c r="E961" s="111"/>
      <c r="F961" s="111"/>
      <c r="G961" s="110"/>
      <c r="H961" s="108"/>
      <c r="I961" s="108"/>
      <c r="P961" s="112"/>
      <c r="Q961" s="112"/>
    </row>
    <row r="962" spans="1:17" s="102" customFormat="1">
      <c r="A962" s="110"/>
      <c r="B962" s="110"/>
      <c r="C962" s="111"/>
      <c r="D962" s="111"/>
      <c r="E962" s="111"/>
      <c r="F962" s="111"/>
      <c r="G962" s="110"/>
      <c r="H962" s="108"/>
      <c r="I962" s="108"/>
      <c r="P962" s="112"/>
      <c r="Q962" s="112"/>
    </row>
    <row r="963" spans="1:17" s="102" customFormat="1">
      <c r="A963" s="110"/>
      <c r="B963" s="110"/>
      <c r="C963" s="111"/>
      <c r="D963" s="111"/>
      <c r="E963" s="111"/>
      <c r="F963" s="111"/>
      <c r="G963" s="110"/>
      <c r="H963" s="108"/>
      <c r="I963" s="108"/>
      <c r="P963" s="112"/>
      <c r="Q963" s="112"/>
    </row>
    <row r="964" spans="1:17" s="102" customFormat="1">
      <c r="A964" s="110"/>
      <c r="B964" s="110"/>
      <c r="C964" s="111"/>
      <c r="D964" s="111"/>
      <c r="E964" s="111"/>
      <c r="F964" s="111"/>
      <c r="G964" s="110"/>
      <c r="H964" s="108"/>
      <c r="I964" s="108"/>
      <c r="P964" s="112"/>
      <c r="Q964" s="112"/>
    </row>
    <row r="965" spans="1:17" s="102" customFormat="1">
      <c r="A965" s="110"/>
      <c r="B965" s="110"/>
      <c r="C965" s="111"/>
      <c r="D965" s="111"/>
      <c r="E965" s="111"/>
      <c r="F965" s="111"/>
      <c r="G965" s="110"/>
      <c r="H965" s="108"/>
      <c r="I965" s="108"/>
      <c r="P965" s="112"/>
      <c r="Q965" s="112"/>
    </row>
    <row r="966" spans="1:17" s="102" customFormat="1">
      <c r="A966" s="110"/>
      <c r="B966" s="110"/>
      <c r="C966" s="111"/>
      <c r="D966" s="111"/>
      <c r="E966" s="111"/>
      <c r="F966" s="111"/>
      <c r="G966" s="110"/>
      <c r="H966" s="108"/>
      <c r="I966" s="108"/>
      <c r="P966" s="112"/>
      <c r="Q966" s="112"/>
    </row>
    <row r="967" spans="1:17" s="102" customFormat="1">
      <c r="A967" s="110"/>
      <c r="B967" s="110"/>
      <c r="C967" s="111"/>
      <c r="D967" s="111"/>
      <c r="E967" s="111"/>
      <c r="F967" s="111"/>
      <c r="G967" s="110"/>
      <c r="H967" s="108"/>
      <c r="I967" s="108"/>
      <c r="P967" s="112"/>
      <c r="Q967" s="112"/>
    </row>
    <row r="968" spans="1:17" s="102" customFormat="1">
      <c r="A968" s="110"/>
      <c r="B968" s="110"/>
      <c r="C968" s="111"/>
      <c r="D968" s="111"/>
      <c r="E968" s="111"/>
      <c r="F968" s="111"/>
      <c r="G968" s="110"/>
      <c r="H968" s="108"/>
      <c r="I968" s="108"/>
      <c r="P968" s="112"/>
      <c r="Q968" s="112"/>
    </row>
    <row r="969" spans="1:17" s="102" customFormat="1">
      <c r="A969" s="110"/>
      <c r="B969" s="110"/>
      <c r="C969" s="111"/>
      <c r="D969" s="111"/>
      <c r="E969" s="111"/>
      <c r="F969" s="111"/>
      <c r="G969" s="110"/>
      <c r="H969" s="108"/>
      <c r="I969" s="108"/>
      <c r="P969" s="112"/>
      <c r="Q969" s="112"/>
    </row>
    <row r="970" spans="1:17" s="102" customFormat="1">
      <c r="A970" s="110"/>
      <c r="B970" s="110"/>
      <c r="C970" s="111"/>
      <c r="D970" s="111"/>
      <c r="E970" s="111"/>
      <c r="F970" s="111"/>
      <c r="G970" s="110"/>
      <c r="H970" s="108"/>
      <c r="I970" s="108"/>
      <c r="P970" s="112"/>
      <c r="Q970" s="112"/>
    </row>
    <row r="971" spans="1:17" s="102" customFormat="1">
      <c r="A971" s="110"/>
      <c r="B971" s="110"/>
      <c r="C971" s="111"/>
      <c r="D971" s="111"/>
      <c r="E971" s="111"/>
      <c r="F971" s="111"/>
      <c r="G971" s="110"/>
      <c r="H971" s="108"/>
      <c r="I971" s="108"/>
      <c r="P971" s="112"/>
      <c r="Q971" s="112"/>
    </row>
    <row r="972" spans="1:17" s="102" customFormat="1">
      <c r="A972" s="110"/>
      <c r="B972" s="110"/>
      <c r="C972" s="111"/>
      <c r="D972" s="111"/>
      <c r="E972" s="111"/>
      <c r="F972" s="111"/>
      <c r="G972" s="110"/>
      <c r="H972" s="108"/>
      <c r="I972" s="108"/>
      <c r="P972" s="112"/>
      <c r="Q972" s="112"/>
    </row>
    <row r="973" spans="1:17" s="102" customFormat="1">
      <c r="A973" s="110"/>
      <c r="B973" s="110"/>
      <c r="C973" s="111"/>
      <c r="D973" s="111"/>
      <c r="E973" s="111"/>
      <c r="F973" s="111"/>
      <c r="G973" s="110"/>
      <c r="H973" s="108"/>
      <c r="I973" s="108"/>
      <c r="P973" s="112"/>
      <c r="Q973" s="112"/>
    </row>
    <row r="974" spans="1:17" s="102" customFormat="1">
      <c r="A974" s="110"/>
      <c r="B974" s="110"/>
      <c r="C974" s="111"/>
      <c r="D974" s="111"/>
      <c r="E974" s="111"/>
      <c r="F974" s="111"/>
      <c r="G974" s="110"/>
      <c r="H974" s="108"/>
      <c r="I974" s="108"/>
      <c r="P974" s="112"/>
      <c r="Q974" s="112"/>
    </row>
    <row r="975" spans="1:17" s="102" customFormat="1">
      <c r="A975" s="110"/>
      <c r="B975" s="110"/>
      <c r="C975" s="111"/>
      <c r="D975" s="111"/>
      <c r="E975" s="111"/>
      <c r="F975" s="111"/>
      <c r="G975" s="110"/>
      <c r="H975" s="108"/>
      <c r="I975" s="108"/>
      <c r="P975" s="112"/>
      <c r="Q975" s="112"/>
    </row>
    <row r="976" spans="1:17" s="102" customFormat="1">
      <c r="A976" s="110"/>
      <c r="B976" s="110"/>
      <c r="C976" s="111"/>
      <c r="D976" s="111"/>
      <c r="E976" s="111"/>
      <c r="F976" s="111"/>
      <c r="G976" s="110"/>
      <c r="H976" s="108"/>
      <c r="I976" s="108"/>
      <c r="P976" s="112"/>
      <c r="Q976" s="112"/>
    </row>
    <row r="977" spans="1:17" s="102" customFormat="1">
      <c r="A977" s="110"/>
      <c r="B977" s="110"/>
      <c r="C977" s="111"/>
      <c r="D977" s="111"/>
      <c r="E977" s="111"/>
      <c r="F977" s="111"/>
      <c r="G977" s="110"/>
      <c r="H977" s="108"/>
      <c r="I977" s="108"/>
      <c r="P977" s="112"/>
      <c r="Q977" s="112"/>
    </row>
    <row r="978" spans="1:17" s="102" customFormat="1">
      <c r="A978" s="110"/>
      <c r="B978" s="110"/>
      <c r="C978" s="111"/>
      <c r="D978" s="111"/>
      <c r="E978" s="111"/>
      <c r="F978" s="111"/>
      <c r="G978" s="110"/>
      <c r="H978" s="108"/>
      <c r="I978" s="108"/>
      <c r="P978" s="112"/>
      <c r="Q978" s="112"/>
    </row>
    <row r="979" spans="1:17" s="102" customFormat="1">
      <c r="A979" s="110"/>
      <c r="B979" s="110"/>
      <c r="C979" s="111"/>
      <c r="D979" s="111"/>
      <c r="E979" s="111"/>
      <c r="F979" s="111"/>
      <c r="G979" s="110"/>
      <c r="H979" s="108"/>
      <c r="I979" s="108"/>
      <c r="P979" s="112"/>
      <c r="Q979" s="112"/>
    </row>
    <row r="980" spans="1:17" s="102" customFormat="1">
      <c r="A980" s="110"/>
      <c r="B980" s="110"/>
      <c r="C980" s="111"/>
      <c r="D980" s="111"/>
      <c r="E980" s="111"/>
      <c r="F980" s="111"/>
      <c r="G980" s="110"/>
      <c r="H980" s="108"/>
      <c r="I980" s="108"/>
      <c r="P980" s="112"/>
      <c r="Q980" s="112"/>
    </row>
    <row r="981" spans="1:17" s="102" customFormat="1">
      <c r="A981" s="110"/>
      <c r="B981" s="110"/>
      <c r="C981" s="111"/>
      <c r="D981" s="111"/>
      <c r="E981" s="111"/>
      <c r="F981" s="111"/>
      <c r="G981" s="110"/>
      <c r="H981" s="108"/>
      <c r="I981" s="108"/>
      <c r="P981" s="112"/>
      <c r="Q981" s="112"/>
    </row>
    <row r="982" spans="1:17" s="102" customFormat="1">
      <c r="A982" s="110"/>
      <c r="B982" s="110"/>
      <c r="C982" s="111"/>
      <c r="D982" s="111"/>
      <c r="E982" s="111"/>
      <c r="F982" s="111"/>
      <c r="G982" s="110"/>
      <c r="H982" s="108"/>
      <c r="I982" s="108"/>
      <c r="P982" s="112"/>
      <c r="Q982" s="112"/>
    </row>
    <row r="983" spans="1:17" s="102" customFormat="1">
      <c r="A983" s="110"/>
      <c r="B983" s="110"/>
      <c r="C983" s="111"/>
      <c r="D983" s="111"/>
      <c r="E983" s="111"/>
      <c r="F983" s="111"/>
      <c r="G983" s="110"/>
      <c r="H983" s="108"/>
      <c r="I983" s="108"/>
      <c r="P983" s="112"/>
      <c r="Q983" s="112"/>
    </row>
    <row r="984" spans="1:17" s="102" customFormat="1">
      <c r="A984" s="110"/>
      <c r="B984" s="110"/>
      <c r="C984" s="111"/>
      <c r="D984" s="111"/>
      <c r="E984" s="111"/>
      <c r="F984" s="111"/>
      <c r="G984" s="110"/>
      <c r="H984" s="108"/>
      <c r="I984" s="108"/>
      <c r="P984" s="112"/>
      <c r="Q984" s="112"/>
    </row>
    <row r="985" spans="1:17" s="102" customFormat="1">
      <c r="A985" s="110"/>
      <c r="B985" s="110"/>
      <c r="C985" s="111"/>
      <c r="D985" s="111"/>
      <c r="E985" s="111"/>
      <c r="F985" s="111"/>
      <c r="G985" s="110"/>
      <c r="H985" s="108"/>
      <c r="I985" s="108"/>
      <c r="P985" s="112"/>
      <c r="Q985" s="112"/>
    </row>
    <row r="986" spans="1:17" s="102" customFormat="1">
      <c r="A986" s="110"/>
      <c r="B986" s="110"/>
      <c r="C986" s="111"/>
      <c r="D986" s="111"/>
      <c r="E986" s="111"/>
      <c r="F986" s="111"/>
      <c r="G986" s="110"/>
      <c r="H986" s="108"/>
      <c r="I986" s="108"/>
      <c r="P986" s="112"/>
      <c r="Q986" s="112"/>
    </row>
    <row r="987" spans="1:17" s="102" customFormat="1">
      <c r="A987" s="110"/>
      <c r="B987" s="110"/>
      <c r="C987" s="111"/>
      <c r="D987" s="111"/>
      <c r="E987" s="111"/>
      <c r="F987" s="111"/>
      <c r="G987" s="110"/>
      <c r="H987" s="108"/>
      <c r="I987" s="108"/>
      <c r="P987" s="112"/>
      <c r="Q987" s="112"/>
    </row>
    <row r="988" spans="1:17" s="102" customFormat="1">
      <c r="A988" s="110"/>
      <c r="B988" s="110"/>
      <c r="C988" s="111"/>
      <c r="D988" s="111"/>
      <c r="E988" s="111"/>
      <c r="F988" s="111"/>
      <c r="G988" s="110"/>
      <c r="H988" s="108"/>
      <c r="I988" s="108"/>
      <c r="P988" s="112"/>
      <c r="Q988" s="112"/>
    </row>
    <row r="989" spans="1:17" s="102" customFormat="1">
      <c r="A989" s="110"/>
      <c r="B989" s="110"/>
      <c r="C989" s="111"/>
      <c r="D989" s="111"/>
      <c r="E989" s="111"/>
      <c r="F989" s="111"/>
      <c r="G989" s="110"/>
      <c r="H989" s="108"/>
      <c r="I989" s="108"/>
      <c r="P989" s="112"/>
      <c r="Q989" s="112"/>
    </row>
    <row r="990" spans="1:17" s="102" customFormat="1">
      <c r="A990" s="110"/>
      <c r="B990" s="110"/>
      <c r="C990" s="111"/>
      <c r="D990" s="111"/>
      <c r="E990" s="111"/>
      <c r="F990" s="111"/>
      <c r="G990" s="110"/>
      <c r="H990" s="108"/>
      <c r="I990" s="108"/>
      <c r="P990" s="112"/>
      <c r="Q990" s="112"/>
    </row>
    <row r="991" spans="1:17" s="102" customFormat="1">
      <c r="A991" s="110"/>
      <c r="B991" s="110"/>
      <c r="C991" s="111"/>
      <c r="D991" s="111"/>
      <c r="E991" s="111"/>
      <c r="F991" s="111"/>
      <c r="G991" s="110"/>
      <c r="H991" s="108"/>
      <c r="I991" s="108"/>
      <c r="P991" s="112"/>
      <c r="Q991" s="112"/>
    </row>
    <row r="992" spans="1:17" s="102" customFormat="1">
      <c r="A992" s="110"/>
      <c r="B992" s="110"/>
      <c r="C992" s="111"/>
      <c r="D992" s="111"/>
      <c r="E992" s="111"/>
      <c r="F992" s="111"/>
      <c r="G992" s="110"/>
      <c r="H992" s="108"/>
      <c r="I992" s="108"/>
      <c r="P992" s="112"/>
      <c r="Q992" s="112"/>
    </row>
    <row r="993" spans="1:17" s="102" customFormat="1">
      <c r="A993" s="110"/>
      <c r="B993" s="110"/>
      <c r="C993" s="111"/>
      <c r="D993" s="111"/>
      <c r="E993" s="111"/>
      <c r="F993" s="111"/>
      <c r="G993" s="110"/>
      <c r="H993" s="108"/>
      <c r="I993" s="108"/>
      <c r="P993" s="112"/>
      <c r="Q993" s="112"/>
    </row>
    <row r="994" spans="1:17" s="102" customFormat="1">
      <c r="A994" s="110"/>
      <c r="B994" s="110"/>
      <c r="C994" s="111"/>
      <c r="D994" s="111"/>
      <c r="E994" s="111"/>
      <c r="F994" s="111"/>
      <c r="G994" s="110"/>
      <c r="H994" s="108"/>
      <c r="I994" s="108"/>
      <c r="P994" s="112"/>
      <c r="Q994" s="112"/>
    </row>
    <row r="995" spans="1:17" s="102" customFormat="1">
      <c r="A995" s="110"/>
      <c r="B995" s="110"/>
      <c r="C995" s="111"/>
      <c r="D995" s="111"/>
      <c r="E995" s="111"/>
      <c r="F995" s="111"/>
      <c r="G995" s="110"/>
      <c r="H995" s="108"/>
      <c r="I995" s="108"/>
      <c r="P995" s="112"/>
      <c r="Q995" s="112"/>
    </row>
    <row r="996" spans="1:17" s="102" customFormat="1">
      <c r="A996" s="110"/>
      <c r="B996" s="110"/>
      <c r="C996" s="111"/>
      <c r="D996" s="111"/>
      <c r="E996" s="111"/>
      <c r="F996" s="111"/>
      <c r="G996" s="110"/>
      <c r="H996" s="108"/>
      <c r="I996" s="108"/>
      <c r="P996" s="112"/>
      <c r="Q996" s="112"/>
    </row>
    <row r="997" spans="1:17" s="102" customFormat="1">
      <c r="A997" s="110"/>
      <c r="B997" s="110"/>
      <c r="C997" s="111"/>
      <c r="D997" s="111"/>
      <c r="E997" s="111"/>
      <c r="F997" s="111"/>
      <c r="G997" s="110"/>
      <c r="H997" s="108"/>
      <c r="I997" s="108"/>
      <c r="P997" s="112"/>
      <c r="Q997" s="112"/>
    </row>
    <row r="998" spans="1:17" s="102" customFormat="1">
      <c r="A998" s="110"/>
      <c r="B998" s="110"/>
      <c r="C998" s="111"/>
      <c r="D998" s="111"/>
      <c r="E998" s="111"/>
      <c r="F998" s="111"/>
      <c r="G998" s="110"/>
      <c r="H998" s="108"/>
      <c r="I998" s="108"/>
      <c r="P998" s="112"/>
      <c r="Q998" s="112"/>
    </row>
    <row r="999" spans="1:17" s="102" customFormat="1">
      <c r="A999" s="110"/>
      <c r="B999" s="110"/>
      <c r="C999" s="111"/>
      <c r="D999" s="111"/>
      <c r="E999" s="111"/>
      <c r="F999" s="111"/>
      <c r="G999" s="110"/>
      <c r="H999" s="108"/>
      <c r="I999" s="108"/>
      <c r="P999" s="112"/>
      <c r="Q999" s="112"/>
    </row>
    <row r="1000" spans="1:17" s="102" customFormat="1">
      <c r="A1000" s="110"/>
      <c r="B1000" s="110"/>
      <c r="C1000" s="111"/>
      <c r="D1000" s="111"/>
      <c r="E1000" s="111"/>
      <c r="F1000" s="111"/>
      <c r="G1000" s="110"/>
      <c r="H1000" s="108"/>
      <c r="I1000" s="108"/>
      <c r="P1000" s="112"/>
      <c r="Q1000" s="112"/>
    </row>
    <row r="1001" spans="1:17" s="102" customFormat="1">
      <c r="A1001" s="110"/>
      <c r="B1001" s="110"/>
      <c r="C1001" s="111"/>
      <c r="D1001" s="111"/>
      <c r="E1001" s="111"/>
      <c r="F1001" s="111"/>
      <c r="G1001" s="110"/>
      <c r="H1001" s="108"/>
      <c r="I1001" s="108"/>
      <c r="P1001" s="112"/>
      <c r="Q1001" s="112"/>
    </row>
    <row r="1002" spans="1:17" s="102" customFormat="1">
      <c r="A1002" s="110"/>
      <c r="B1002" s="110"/>
      <c r="C1002" s="111"/>
      <c r="D1002" s="111"/>
      <c r="E1002" s="111"/>
      <c r="F1002" s="111"/>
      <c r="G1002" s="110"/>
      <c r="H1002" s="108"/>
      <c r="I1002" s="108"/>
      <c r="P1002" s="112"/>
      <c r="Q1002" s="112"/>
    </row>
    <row r="1003" spans="1:17" s="102" customFormat="1">
      <c r="A1003" s="110"/>
      <c r="B1003" s="110"/>
      <c r="C1003" s="111"/>
      <c r="D1003" s="111"/>
      <c r="E1003" s="111"/>
      <c r="F1003" s="111"/>
      <c r="G1003" s="110"/>
      <c r="H1003" s="108"/>
      <c r="I1003" s="108"/>
      <c r="P1003" s="112"/>
      <c r="Q1003" s="112"/>
    </row>
    <row r="1004" spans="1:17" s="102" customFormat="1">
      <c r="A1004" s="110"/>
      <c r="B1004" s="110"/>
      <c r="C1004" s="111"/>
      <c r="D1004" s="111"/>
      <c r="E1004" s="111"/>
      <c r="F1004" s="111"/>
      <c r="G1004" s="110"/>
      <c r="H1004" s="108"/>
      <c r="I1004" s="108"/>
      <c r="P1004" s="112"/>
      <c r="Q1004" s="112"/>
    </row>
    <row r="1005" spans="1:17" s="102" customFormat="1">
      <c r="A1005" s="110"/>
      <c r="B1005" s="110"/>
      <c r="C1005" s="111"/>
      <c r="D1005" s="111"/>
      <c r="E1005" s="111"/>
      <c r="F1005" s="111"/>
      <c r="G1005" s="110"/>
      <c r="H1005" s="108"/>
      <c r="I1005" s="108"/>
      <c r="P1005" s="112"/>
      <c r="Q1005" s="112"/>
    </row>
    <row r="1006" spans="1:17" s="102" customFormat="1">
      <c r="A1006" s="110"/>
      <c r="B1006" s="110"/>
      <c r="C1006" s="111"/>
      <c r="D1006" s="111"/>
      <c r="E1006" s="111"/>
      <c r="F1006" s="111"/>
      <c r="G1006" s="110"/>
      <c r="H1006" s="108"/>
      <c r="I1006" s="108"/>
      <c r="P1006" s="112"/>
      <c r="Q1006" s="112"/>
    </row>
    <row r="1007" spans="1:17" s="102" customFormat="1">
      <c r="A1007" s="110"/>
      <c r="B1007" s="110"/>
      <c r="C1007" s="111"/>
      <c r="D1007" s="111"/>
      <c r="E1007" s="111"/>
      <c r="F1007" s="111"/>
      <c r="G1007" s="110"/>
      <c r="H1007" s="108"/>
      <c r="I1007" s="108"/>
      <c r="P1007" s="112"/>
      <c r="Q1007" s="112"/>
    </row>
    <row r="1008" spans="1:17" s="102" customFormat="1">
      <c r="A1008" s="110"/>
      <c r="B1008" s="110"/>
      <c r="C1008" s="111"/>
      <c r="D1008" s="111"/>
      <c r="E1008" s="111"/>
      <c r="F1008" s="111"/>
      <c r="G1008" s="110"/>
      <c r="H1008" s="108"/>
      <c r="I1008" s="108"/>
      <c r="P1008" s="112"/>
      <c r="Q1008" s="112"/>
    </row>
    <row r="1009" spans="1:17" s="102" customFormat="1">
      <c r="A1009" s="110"/>
      <c r="B1009" s="110"/>
      <c r="C1009" s="111"/>
      <c r="D1009" s="111"/>
      <c r="E1009" s="111"/>
      <c r="F1009" s="111"/>
      <c r="G1009" s="110"/>
      <c r="H1009" s="108"/>
      <c r="I1009" s="108"/>
      <c r="P1009" s="112"/>
      <c r="Q1009" s="112"/>
    </row>
    <row r="1010" spans="1:17" s="102" customFormat="1">
      <c r="A1010" s="110"/>
      <c r="B1010" s="110"/>
      <c r="C1010" s="111"/>
      <c r="D1010" s="111"/>
      <c r="E1010" s="111"/>
      <c r="F1010" s="111"/>
      <c r="G1010" s="110"/>
      <c r="H1010" s="108"/>
      <c r="I1010" s="108"/>
      <c r="P1010" s="112"/>
      <c r="Q1010" s="112"/>
    </row>
    <row r="1011" spans="1:17" s="102" customFormat="1">
      <c r="A1011" s="110"/>
      <c r="B1011" s="110"/>
      <c r="C1011" s="111"/>
      <c r="D1011" s="111"/>
      <c r="E1011" s="111"/>
      <c r="F1011" s="111"/>
      <c r="G1011" s="110"/>
      <c r="H1011" s="108"/>
      <c r="I1011" s="108"/>
      <c r="P1011" s="112"/>
      <c r="Q1011" s="112"/>
    </row>
    <row r="1012" spans="1:17" s="102" customFormat="1">
      <c r="A1012" s="110"/>
      <c r="B1012" s="110"/>
      <c r="C1012" s="111"/>
      <c r="D1012" s="111"/>
      <c r="E1012" s="111"/>
      <c r="F1012" s="111"/>
      <c r="G1012" s="110"/>
      <c r="H1012" s="108"/>
      <c r="I1012" s="108"/>
      <c r="P1012" s="112"/>
      <c r="Q1012" s="112"/>
    </row>
    <row r="1013" spans="1:17" s="102" customFormat="1">
      <c r="A1013" s="110"/>
      <c r="B1013" s="110"/>
      <c r="C1013" s="111"/>
      <c r="D1013" s="111"/>
      <c r="E1013" s="111"/>
      <c r="F1013" s="111"/>
      <c r="G1013" s="110"/>
      <c r="H1013" s="108"/>
      <c r="I1013" s="108"/>
      <c r="P1013" s="112"/>
      <c r="Q1013" s="112"/>
    </row>
    <row r="1014" spans="1:17" s="102" customFormat="1">
      <c r="A1014" s="110"/>
      <c r="B1014" s="110"/>
      <c r="C1014" s="111"/>
      <c r="D1014" s="111"/>
      <c r="E1014" s="111"/>
      <c r="F1014" s="111"/>
      <c r="G1014" s="110"/>
      <c r="H1014" s="108"/>
      <c r="I1014" s="108"/>
      <c r="P1014" s="112"/>
      <c r="Q1014" s="112"/>
    </row>
    <row r="1015" spans="1:17" s="102" customFormat="1">
      <c r="A1015" s="110"/>
      <c r="B1015" s="110"/>
      <c r="C1015" s="111"/>
      <c r="D1015" s="111"/>
      <c r="E1015" s="111"/>
      <c r="F1015" s="111"/>
      <c r="G1015" s="110"/>
      <c r="H1015" s="108"/>
      <c r="I1015" s="108"/>
      <c r="P1015" s="112"/>
      <c r="Q1015" s="112"/>
    </row>
    <row r="1016" spans="1:17" s="102" customFormat="1">
      <c r="A1016" s="110"/>
      <c r="B1016" s="110"/>
      <c r="C1016" s="111"/>
      <c r="D1016" s="111"/>
      <c r="E1016" s="111"/>
      <c r="F1016" s="111"/>
      <c r="G1016" s="110"/>
      <c r="H1016" s="108"/>
      <c r="I1016" s="108"/>
      <c r="P1016" s="112"/>
      <c r="Q1016" s="112"/>
    </row>
    <row r="1017" spans="1:17" s="102" customFormat="1">
      <c r="A1017" s="110"/>
      <c r="B1017" s="110"/>
      <c r="C1017" s="111"/>
      <c r="D1017" s="111"/>
      <c r="E1017" s="111"/>
      <c r="F1017" s="111"/>
      <c r="G1017" s="110"/>
      <c r="H1017" s="108"/>
      <c r="I1017" s="108"/>
      <c r="P1017" s="112"/>
      <c r="Q1017" s="112"/>
    </row>
    <row r="1018" spans="1:17" s="102" customFormat="1">
      <c r="A1018" s="110"/>
      <c r="B1018" s="110"/>
      <c r="C1018" s="111"/>
      <c r="D1018" s="111"/>
      <c r="E1018" s="111"/>
      <c r="F1018" s="111"/>
      <c r="G1018" s="110"/>
      <c r="H1018" s="108"/>
      <c r="I1018" s="108"/>
      <c r="P1018" s="112"/>
      <c r="Q1018" s="112"/>
    </row>
    <row r="1019" spans="1:17" s="102" customFormat="1">
      <c r="A1019" s="110"/>
      <c r="B1019" s="110"/>
      <c r="C1019" s="111"/>
      <c r="D1019" s="111"/>
      <c r="E1019" s="111"/>
      <c r="F1019" s="111"/>
      <c r="G1019" s="110"/>
      <c r="H1019" s="108"/>
      <c r="I1019" s="108"/>
      <c r="P1019" s="112"/>
      <c r="Q1019" s="112"/>
    </row>
    <row r="1020" spans="1:17" s="102" customFormat="1">
      <c r="A1020" s="110"/>
      <c r="B1020" s="110"/>
      <c r="C1020" s="111"/>
      <c r="D1020" s="111"/>
      <c r="E1020" s="111"/>
      <c r="F1020" s="111"/>
      <c r="G1020" s="110"/>
      <c r="H1020" s="108"/>
      <c r="I1020" s="108"/>
      <c r="P1020" s="112"/>
      <c r="Q1020" s="112"/>
    </row>
    <row r="1021" spans="1:17" s="102" customFormat="1">
      <c r="A1021" s="110"/>
      <c r="B1021" s="110"/>
      <c r="C1021" s="111"/>
      <c r="D1021" s="111"/>
      <c r="E1021" s="111"/>
      <c r="F1021" s="111"/>
      <c r="G1021" s="110"/>
      <c r="H1021" s="108"/>
      <c r="I1021" s="108"/>
      <c r="P1021" s="112"/>
      <c r="Q1021" s="112"/>
    </row>
    <row r="1022" spans="1:17" s="102" customFormat="1">
      <c r="A1022" s="110"/>
      <c r="B1022" s="110"/>
      <c r="C1022" s="111"/>
      <c r="D1022" s="111"/>
      <c r="E1022" s="111"/>
      <c r="F1022" s="111"/>
      <c r="G1022" s="110"/>
      <c r="H1022" s="108"/>
      <c r="I1022" s="108"/>
      <c r="P1022" s="112"/>
      <c r="Q1022" s="112"/>
    </row>
    <row r="1023" spans="1:17" s="102" customFormat="1">
      <c r="A1023" s="110"/>
      <c r="B1023" s="110"/>
      <c r="C1023" s="111"/>
      <c r="D1023" s="111"/>
      <c r="E1023" s="111"/>
      <c r="F1023" s="111"/>
      <c r="G1023" s="110"/>
      <c r="H1023" s="108"/>
      <c r="I1023" s="108"/>
      <c r="P1023" s="112"/>
      <c r="Q1023" s="112"/>
    </row>
    <row r="1024" spans="1:17" s="102" customFormat="1">
      <c r="A1024" s="110"/>
      <c r="B1024" s="110"/>
      <c r="C1024" s="111"/>
      <c r="D1024" s="111"/>
      <c r="E1024" s="111"/>
      <c r="F1024" s="111"/>
      <c r="G1024" s="110"/>
      <c r="H1024" s="108"/>
      <c r="I1024" s="108"/>
      <c r="P1024" s="112"/>
      <c r="Q1024" s="112"/>
    </row>
    <row r="1025" spans="1:17" s="102" customFormat="1">
      <c r="A1025" s="110"/>
      <c r="B1025" s="110"/>
      <c r="C1025" s="111"/>
      <c r="D1025" s="111"/>
      <c r="E1025" s="111"/>
      <c r="F1025" s="111"/>
      <c r="G1025" s="110"/>
      <c r="H1025" s="108"/>
      <c r="I1025" s="108"/>
      <c r="P1025" s="112"/>
      <c r="Q1025" s="112"/>
    </row>
    <row r="1026" spans="1:17" s="102" customFormat="1">
      <c r="A1026" s="110"/>
      <c r="B1026" s="110"/>
      <c r="C1026" s="111"/>
      <c r="D1026" s="111"/>
      <c r="E1026" s="111"/>
      <c r="F1026" s="111"/>
      <c r="G1026" s="110"/>
      <c r="H1026" s="108"/>
      <c r="I1026" s="108"/>
      <c r="P1026" s="112"/>
      <c r="Q1026" s="112"/>
    </row>
    <row r="1027" spans="1:17" s="102" customFormat="1">
      <c r="A1027" s="110"/>
      <c r="B1027" s="110"/>
      <c r="C1027" s="111"/>
      <c r="D1027" s="111"/>
      <c r="E1027" s="111"/>
      <c r="F1027" s="111"/>
      <c r="G1027" s="110"/>
      <c r="H1027" s="108"/>
      <c r="I1027" s="108"/>
      <c r="P1027" s="112"/>
      <c r="Q1027" s="112"/>
    </row>
    <row r="1028" spans="1:17" s="102" customFormat="1">
      <c r="A1028" s="110"/>
      <c r="B1028" s="110"/>
      <c r="C1028" s="111"/>
      <c r="D1028" s="111"/>
      <c r="E1028" s="111"/>
      <c r="F1028" s="111"/>
      <c r="G1028" s="110"/>
      <c r="H1028" s="108"/>
      <c r="I1028" s="108"/>
      <c r="P1028" s="112"/>
      <c r="Q1028" s="112"/>
    </row>
    <row r="1029" spans="1:17" s="102" customFormat="1">
      <c r="A1029" s="110"/>
      <c r="B1029" s="110"/>
      <c r="C1029" s="111"/>
      <c r="D1029" s="111"/>
      <c r="E1029" s="111"/>
      <c r="F1029" s="111"/>
      <c r="G1029" s="110"/>
      <c r="H1029" s="108"/>
      <c r="I1029" s="108"/>
      <c r="P1029" s="112"/>
      <c r="Q1029" s="112"/>
    </row>
    <row r="1030" spans="1:17" s="102" customFormat="1">
      <c r="A1030" s="110"/>
      <c r="B1030" s="110"/>
      <c r="C1030" s="111"/>
      <c r="D1030" s="111"/>
      <c r="E1030" s="111"/>
      <c r="F1030" s="111"/>
      <c r="G1030" s="110"/>
      <c r="H1030" s="108"/>
      <c r="I1030" s="108"/>
      <c r="P1030" s="112"/>
      <c r="Q1030" s="112"/>
    </row>
    <row r="1031" spans="1:17" s="102" customFormat="1">
      <c r="A1031" s="110"/>
      <c r="B1031" s="110"/>
      <c r="C1031" s="111"/>
      <c r="D1031" s="111"/>
      <c r="E1031" s="111"/>
      <c r="F1031" s="111"/>
      <c r="G1031" s="110"/>
      <c r="H1031" s="108"/>
      <c r="I1031" s="108"/>
      <c r="P1031" s="112"/>
      <c r="Q1031" s="112"/>
    </row>
    <row r="1032" spans="1:17" s="102" customFormat="1">
      <c r="A1032" s="110"/>
      <c r="B1032" s="110"/>
      <c r="C1032" s="111"/>
      <c r="D1032" s="111"/>
      <c r="E1032" s="111"/>
      <c r="F1032" s="111"/>
      <c r="G1032" s="110"/>
      <c r="H1032" s="108"/>
      <c r="I1032" s="108"/>
      <c r="P1032" s="112"/>
      <c r="Q1032" s="112"/>
    </row>
    <row r="1033" spans="1:17" s="102" customFormat="1">
      <c r="A1033" s="110"/>
      <c r="B1033" s="110"/>
      <c r="C1033" s="111"/>
      <c r="D1033" s="111"/>
      <c r="E1033" s="111"/>
      <c r="F1033" s="111"/>
      <c r="G1033" s="110"/>
      <c r="H1033" s="108"/>
      <c r="I1033" s="108"/>
      <c r="P1033" s="112"/>
      <c r="Q1033" s="112"/>
    </row>
    <row r="1034" spans="1:17" s="102" customFormat="1">
      <c r="A1034" s="110"/>
      <c r="B1034" s="110"/>
      <c r="C1034" s="111"/>
      <c r="D1034" s="111"/>
      <c r="E1034" s="111"/>
      <c r="F1034" s="111"/>
      <c r="G1034" s="110"/>
      <c r="H1034" s="108"/>
      <c r="I1034" s="108"/>
      <c r="P1034" s="112"/>
      <c r="Q1034" s="112"/>
    </row>
    <row r="1035" spans="1:17" s="102" customFormat="1">
      <c r="A1035" s="110"/>
      <c r="B1035" s="110"/>
      <c r="C1035" s="111"/>
      <c r="D1035" s="111"/>
      <c r="E1035" s="111"/>
      <c r="F1035" s="111"/>
      <c r="G1035" s="110"/>
      <c r="H1035" s="108"/>
      <c r="I1035" s="108"/>
      <c r="P1035" s="112"/>
      <c r="Q1035" s="112"/>
    </row>
    <row r="1036" spans="1:17" s="102" customFormat="1">
      <c r="A1036" s="110"/>
      <c r="B1036" s="110"/>
      <c r="C1036" s="111"/>
      <c r="D1036" s="111"/>
      <c r="E1036" s="111"/>
      <c r="F1036" s="111"/>
      <c r="G1036" s="110"/>
      <c r="H1036" s="108"/>
      <c r="I1036" s="108"/>
      <c r="P1036" s="112"/>
      <c r="Q1036" s="112"/>
    </row>
    <row r="1037" spans="1:17" s="102" customFormat="1">
      <c r="A1037" s="110"/>
      <c r="B1037" s="110"/>
      <c r="C1037" s="111"/>
      <c r="D1037" s="111"/>
      <c r="E1037" s="111"/>
      <c r="F1037" s="111"/>
      <c r="G1037" s="110"/>
      <c r="H1037" s="108"/>
      <c r="I1037" s="108"/>
      <c r="P1037" s="112"/>
      <c r="Q1037" s="112"/>
    </row>
    <row r="1038" spans="1:17" s="102" customFormat="1">
      <c r="A1038" s="110"/>
      <c r="B1038" s="110"/>
      <c r="C1038" s="111"/>
      <c r="D1038" s="111"/>
      <c r="E1038" s="111"/>
      <c r="F1038" s="111"/>
      <c r="G1038" s="110"/>
      <c r="H1038" s="108"/>
      <c r="I1038" s="108"/>
      <c r="P1038" s="112"/>
      <c r="Q1038" s="112"/>
    </row>
    <row r="1039" spans="1:17" s="102" customFormat="1">
      <c r="A1039" s="110"/>
      <c r="B1039" s="110"/>
      <c r="C1039" s="111"/>
      <c r="D1039" s="111"/>
      <c r="E1039" s="111"/>
      <c r="F1039" s="111"/>
      <c r="G1039" s="110"/>
      <c r="H1039" s="108"/>
      <c r="I1039" s="108"/>
      <c r="P1039" s="112"/>
      <c r="Q1039" s="112"/>
    </row>
    <row r="1040" spans="1:17" s="102" customFormat="1">
      <c r="A1040" s="110"/>
      <c r="B1040" s="110"/>
      <c r="C1040" s="111"/>
      <c r="D1040" s="111"/>
      <c r="E1040" s="111"/>
      <c r="F1040" s="111"/>
      <c r="G1040" s="110"/>
      <c r="H1040" s="108"/>
      <c r="I1040" s="108"/>
      <c r="P1040" s="112"/>
      <c r="Q1040" s="112"/>
    </row>
    <row r="1041" spans="1:17" s="102" customFormat="1">
      <c r="A1041" s="110"/>
      <c r="B1041" s="110"/>
      <c r="C1041" s="111"/>
      <c r="D1041" s="111"/>
      <c r="E1041" s="111"/>
      <c r="F1041" s="111"/>
      <c r="G1041" s="110"/>
      <c r="H1041" s="108"/>
      <c r="I1041" s="108"/>
      <c r="P1041" s="112"/>
      <c r="Q1041" s="112"/>
    </row>
    <row r="1042" spans="1:17" s="102" customFormat="1">
      <c r="A1042" s="110"/>
      <c r="B1042" s="110"/>
      <c r="C1042" s="111"/>
      <c r="D1042" s="111"/>
      <c r="E1042" s="111"/>
      <c r="F1042" s="111"/>
      <c r="G1042" s="110"/>
      <c r="H1042" s="108"/>
      <c r="I1042" s="108"/>
      <c r="P1042" s="112"/>
      <c r="Q1042" s="112"/>
    </row>
    <row r="1043" spans="1:17" s="102" customFormat="1">
      <c r="A1043" s="110"/>
      <c r="B1043" s="110"/>
      <c r="C1043" s="111"/>
      <c r="D1043" s="111"/>
      <c r="E1043" s="111"/>
      <c r="F1043" s="111"/>
      <c r="G1043" s="110"/>
      <c r="H1043" s="108"/>
      <c r="I1043" s="108"/>
      <c r="P1043" s="112"/>
      <c r="Q1043" s="112"/>
    </row>
    <row r="1044" spans="1:17" s="102" customFormat="1">
      <c r="A1044" s="110"/>
      <c r="B1044" s="110"/>
      <c r="C1044" s="111"/>
      <c r="D1044" s="111"/>
      <c r="E1044" s="111"/>
      <c r="F1044" s="111"/>
      <c r="G1044" s="110"/>
      <c r="H1044" s="108"/>
      <c r="I1044" s="108"/>
      <c r="P1044" s="112"/>
      <c r="Q1044" s="112"/>
    </row>
    <row r="1045" spans="1:17" s="102" customFormat="1">
      <c r="A1045" s="110"/>
      <c r="B1045" s="110"/>
      <c r="C1045" s="111"/>
      <c r="D1045" s="111"/>
      <c r="E1045" s="111"/>
      <c r="F1045" s="111"/>
      <c r="G1045" s="110"/>
      <c r="H1045" s="108"/>
      <c r="I1045" s="108"/>
      <c r="P1045" s="112"/>
      <c r="Q1045" s="112"/>
    </row>
    <row r="1046" spans="1:17" s="102" customFormat="1">
      <c r="A1046" s="110"/>
      <c r="B1046" s="110"/>
      <c r="C1046" s="111"/>
      <c r="D1046" s="111"/>
      <c r="E1046" s="111"/>
      <c r="F1046" s="111"/>
      <c r="G1046" s="110"/>
      <c r="H1046" s="108"/>
      <c r="I1046" s="108"/>
      <c r="P1046" s="112"/>
      <c r="Q1046" s="112"/>
    </row>
    <row r="1047" spans="1:17" s="102" customFormat="1">
      <c r="A1047" s="110"/>
      <c r="B1047" s="110"/>
      <c r="C1047" s="111"/>
      <c r="D1047" s="111"/>
      <c r="E1047" s="111"/>
      <c r="F1047" s="111"/>
      <c r="G1047" s="110"/>
      <c r="H1047" s="108"/>
      <c r="I1047" s="108"/>
      <c r="P1047" s="112"/>
      <c r="Q1047" s="112"/>
    </row>
    <row r="1048" spans="1:17" s="102" customFormat="1">
      <c r="A1048" s="110"/>
      <c r="B1048" s="110"/>
      <c r="C1048" s="111"/>
      <c r="D1048" s="111"/>
      <c r="E1048" s="111"/>
      <c r="F1048" s="111"/>
      <c r="G1048" s="110"/>
      <c r="H1048" s="108"/>
      <c r="I1048" s="108"/>
      <c r="P1048" s="112"/>
      <c r="Q1048" s="112"/>
    </row>
    <row r="1049" spans="1:17" s="102" customFormat="1">
      <c r="A1049" s="110"/>
      <c r="B1049" s="110"/>
      <c r="C1049" s="111"/>
      <c r="D1049" s="111"/>
      <c r="E1049" s="111"/>
      <c r="F1049" s="111"/>
      <c r="G1049" s="110"/>
      <c r="H1049" s="108"/>
      <c r="I1049" s="108"/>
      <c r="P1049" s="112"/>
      <c r="Q1049" s="112"/>
    </row>
    <row r="1050" spans="1:17" s="102" customFormat="1">
      <c r="A1050" s="110"/>
      <c r="B1050" s="110"/>
      <c r="C1050" s="111"/>
      <c r="D1050" s="111"/>
      <c r="E1050" s="111"/>
      <c r="F1050" s="111"/>
      <c r="G1050" s="110"/>
      <c r="H1050" s="108"/>
      <c r="I1050" s="108"/>
      <c r="P1050" s="112"/>
      <c r="Q1050" s="112"/>
    </row>
    <row r="1051" spans="1:17" s="102" customFormat="1">
      <c r="A1051" s="110"/>
      <c r="B1051" s="110"/>
      <c r="C1051" s="111"/>
      <c r="D1051" s="111"/>
      <c r="E1051" s="111"/>
      <c r="F1051" s="111"/>
      <c r="G1051" s="110"/>
      <c r="H1051" s="108"/>
      <c r="I1051" s="108"/>
      <c r="P1051" s="112"/>
      <c r="Q1051" s="112"/>
    </row>
    <row r="1052" spans="1:17" s="102" customFormat="1">
      <c r="A1052" s="110"/>
      <c r="B1052" s="110"/>
      <c r="C1052" s="111"/>
      <c r="D1052" s="111"/>
      <c r="E1052" s="111"/>
      <c r="F1052" s="111"/>
      <c r="G1052" s="110"/>
      <c r="H1052" s="108"/>
      <c r="I1052" s="108"/>
      <c r="P1052" s="112"/>
      <c r="Q1052" s="112"/>
    </row>
    <row r="1053" spans="1:17" s="102" customFormat="1">
      <c r="A1053" s="110"/>
      <c r="B1053" s="110"/>
      <c r="C1053" s="111"/>
      <c r="D1053" s="111"/>
      <c r="E1053" s="111"/>
      <c r="F1053" s="111"/>
      <c r="G1053" s="110"/>
      <c r="H1053" s="108"/>
      <c r="I1053" s="108"/>
      <c r="P1053" s="112"/>
      <c r="Q1053" s="112"/>
    </row>
    <row r="1054" spans="1:17" s="102" customFormat="1">
      <c r="A1054" s="110"/>
      <c r="B1054" s="110"/>
      <c r="C1054" s="111"/>
      <c r="D1054" s="111"/>
      <c r="E1054" s="111"/>
      <c r="F1054" s="111"/>
      <c r="G1054" s="110"/>
      <c r="H1054" s="108"/>
      <c r="I1054" s="108"/>
      <c r="P1054" s="112"/>
      <c r="Q1054" s="112"/>
    </row>
    <row r="1055" spans="1:17" s="102" customFormat="1">
      <c r="A1055" s="110"/>
      <c r="B1055" s="110"/>
      <c r="C1055" s="111"/>
      <c r="D1055" s="111"/>
      <c r="E1055" s="111"/>
      <c r="F1055" s="111"/>
      <c r="G1055" s="110"/>
      <c r="H1055" s="108"/>
      <c r="I1055" s="108"/>
      <c r="P1055" s="112"/>
      <c r="Q1055" s="112"/>
    </row>
    <row r="1056" spans="1:17" s="102" customFormat="1">
      <c r="A1056" s="110"/>
      <c r="B1056" s="110"/>
      <c r="C1056" s="111"/>
      <c r="D1056" s="111"/>
      <c r="E1056" s="111"/>
      <c r="F1056" s="111"/>
      <c r="G1056" s="110"/>
      <c r="H1056" s="108"/>
      <c r="I1056" s="108"/>
      <c r="P1056" s="112"/>
      <c r="Q1056" s="112"/>
    </row>
    <row r="1057" spans="1:17" s="102" customFormat="1">
      <c r="A1057" s="110"/>
      <c r="B1057" s="110"/>
      <c r="C1057" s="111"/>
      <c r="D1057" s="111"/>
      <c r="E1057" s="111"/>
      <c r="F1057" s="111"/>
      <c r="G1057" s="110"/>
      <c r="H1057" s="108"/>
      <c r="I1057" s="108"/>
      <c r="P1057" s="112"/>
      <c r="Q1057" s="112"/>
    </row>
    <row r="1058" spans="1:17" s="102" customFormat="1">
      <c r="A1058" s="110"/>
      <c r="B1058" s="110"/>
      <c r="C1058" s="111"/>
      <c r="D1058" s="111"/>
      <c r="E1058" s="111"/>
      <c r="F1058" s="111"/>
      <c r="G1058" s="110"/>
      <c r="H1058" s="108"/>
      <c r="I1058" s="108"/>
      <c r="P1058" s="112"/>
      <c r="Q1058" s="112"/>
    </row>
    <row r="1059" spans="1:17" s="102" customFormat="1">
      <c r="A1059" s="110"/>
      <c r="B1059" s="110"/>
      <c r="C1059" s="111"/>
      <c r="D1059" s="111"/>
      <c r="E1059" s="111"/>
      <c r="F1059" s="111"/>
      <c r="G1059" s="110"/>
      <c r="H1059" s="108"/>
      <c r="I1059" s="108"/>
      <c r="P1059" s="112"/>
      <c r="Q1059" s="112"/>
    </row>
    <row r="1060" spans="1:17" s="102" customFormat="1">
      <c r="A1060" s="110"/>
      <c r="B1060" s="110"/>
      <c r="C1060" s="111"/>
      <c r="D1060" s="111"/>
      <c r="E1060" s="111"/>
      <c r="F1060" s="111"/>
      <c r="G1060" s="110"/>
      <c r="H1060" s="108"/>
      <c r="I1060" s="108"/>
      <c r="P1060" s="112"/>
      <c r="Q1060" s="112"/>
    </row>
    <row r="1061" spans="1:17" s="102" customFormat="1">
      <c r="A1061" s="110"/>
      <c r="B1061" s="110"/>
      <c r="C1061" s="111"/>
      <c r="D1061" s="111"/>
      <c r="E1061" s="111"/>
      <c r="F1061" s="111"/>
      <c r="G1061" s="110"/>
      <c r="H1061" s="108"/>
      <c r="I1061" s="108"/>
      <c r="P1061" s="112"/>
      <c r="Q1061" s="112"/>
    </row>
    <row r="1062" spans="1:17" s="102" customFormat="1">
      <c r="A1062" s="110"/>
      <c r="B1062" s="110"/>
      <c r="C1062" s="111"/>
      <c r="D1062" s="111"/>
      <c r="E1062" s="111"/>
      <c r="F1062" s="111"/>
      <c r="G1062" s="110"/>
      <c r="H1062" s="108"/>
      <c r="I1062" s="108"/>
      <c r="P1062" s="112"/>
      <c r="Q1062" s="112"/>
    </row>
    <row r="1063" spans="1:17" s="102" customFormat="1">
      <c r="A1063" s="110"/>
      <c r="B1063" s="110"/>
      <c r="C1063" s="111"/>
      <c r="D1063" s="111"/>
      <c r="E1063" s="111"/>
      <c r="F1063" s="111"/>
      <c r="G1063" s="110"/>
      <c r="H1063" s="108"/>
      <c r="I1063" s="108"/>
      <c r="P1063" s="112"/>
      <c r="Q1063" s="112"/>
    </row>
    <row r="1064" spans="1:17" s="102" customFormat="1">
      <c r="A1064" s="110"/>
      <c r="B1064" s="110"/>
      <c r="C1064" s="111"/>
      <c r="D1064" s="111"/>
      <c r="E1064" s="111"/>
      <c r="F1064" s="111"/>
      <c r="G1064" s="110"/>
      <c r="H1064" s="108"/>
      <c r="I1064" s="108"/>
      <c r="P1064" s="112"/>
      <c r="Q1064" s="112"/>
    </row>
    <row r="1065" spans="1:17" s="102" customFormat="1">
      <c r="A1065" s="110"/>
      <c r="B1065" s="110"/>
      <c r="C1065" s="111"/>
      <c r="D1065" s="111"/>
      <c r="E1065" s="111"/>
      <c r="F1065" s="111"/>
      <c r="G1065" s="110"/>
      <c r="H1065" s="108"/>
      <c r="I1065" s="108"/>
      <c r="P1065" s="112"/>
      <c r="Q1065" s="112"/>
    </row>
    <row r="1066" spans="1:17" s="102" customFormat="1">
      <c r="A1066" s="110"/>
      <c r="B1066" s="110"/>
      <c r="C1066" s="111"/>
      <c r="D1066" s="111"/>
      <c r="E1066" s="111"/>
      <c r="F1066" s="111"/>
      <c r="G1066" s="110"/>
      <c r="H1066" s="108"/>
      <c r="I1066" s="108"/>
      <c r="P1066" s="112"/>
      <c r="Q1066" s="112"/>
    </row>
    <row r="1067" spans="1:17" s="102" customFormat="1">
      <c r="A1067" s="110"/>
      <c r="B1067" s="110"/>
      <c r="C1067" s="111"/>
      <c r="D1067" s="111"/>
      <c r="E1067" s="111"/>
      <c r="F1067" s="111"/>
      <c r="G1067" s="110"/>
      <c r="H1067" s="108"/>
      <c r="I1067" s="108"/>
      <c r="P1067" s="112"/>
      <c r="Q1067" s="112"/>
    </row>
    <row r="1068" spans="1:17" s="102" customFormat="1">
      <c r="A1068" s="110"/>
      <c r="B1068" s="110"/>
      <c r="C1068" s="111"/>
      <c r="D1068" s="111"/>
      <c r="E1068" s="111"/>
      <c r="F1068" s="111"/>
      <c r="G1068" s="110"/>
      <c r="H1068" s="108"/>
      <c r="I1068" s="108"/>
      <c r="P1068" s="112"/>
      <c r="Q1068" s="112"/>
    </row>
    <row r="1069" spans="1:17" s="102" customFormat="1">
      <c r="A1069" s="110"/>
      <c r="B1069" s="110"/>
      <c r="C1069" s="111"/>
      <c r="D1069" s="111"/>
      <c r="E1069" s="111"/>
      <c r="F1069" s="111"/>
      <c r="G1069" s="110"/>
      <c r="H1069" s="108"/>
      <c r="I1069" s="108"/>
      <c r="P1069" s="112"/>
      <c r="Q1069" s="112"/>
    </row>
    <row r="1070" spans="1:17" s="102" customFormat="1">
      <c r="A1070" s="110"/>
      <c r="B1070" s="110"/>
      <c r="C1070" s="111"/>
      <c r="D1070" s="111"/>
      <c r="E1070" s="111"/>
      <c r="F1070" s="111"/>
      <c r="G1070" s="110"/>
      <c r="H1070" s="108"/>
      <c r="I1070" s="108"/>
      <c r="P1070" s="112"/>
      <c r="Q1070" s="112"/>
    </row>
    <row r="1071" spans="1:17" s="102" customFormat="1">
      <c r="A1071" s="110"/>
      <c r="B1071" s="110"/>
      <c r="C1071" s="111"/>
      <c r="D1071" s="111"/>
      <c r="E1071" s="111"/>
      <c r="F1071" s="111"/>
      <c r="G1071" s="110"/>
      <c r="H1071" s="108"/>
      <c r="I1071" s="108"/>
      <c r="P1071" s="112"/>
      <c r="Q1071" s="112"/>
    </row>
    <row r="1072" spans="1:17" s="102" customFormat="1">
      <c r="A1072" s="110"/>
      <c r="B1072" s="110"/>
      <c r="C1072" s="111"/>
      <c r="D1072" s="111"/>
      <c r="E1072" s="111"/>
      <c r="F1072" s="111"/>
      <c r="G1072" s="110"/>
      <c r="H1072" s="108"/>
      <c r="I1072" s="108"/>
      <c r="P1072" s="112"/>
      <c r="Q1072" s="112"/>
    </row>
    <row r="1073" spans="1:17" s="102" customFormat="1">
      <c r="A1073" s="110"/>
      <c r="B1073" s="110"/>
      <c r="C1073" s="111"/>
      <c r="D1073" s="111"/>
      <c r="E1073" s="111"/>
      <c r="F1073" s="111"/>
      <c r="G1073" s="110"/>
      <c r="H1073" s="108"/>
      <c r="I1073" s="108"/>
      <c r="P1073" s="112"/>
      <c r="Q1073" s="112"/>
    </row>
    <row r="1074" spans="1:17" s="102" customFormat="1">
      <c r="A1074" s="110"/>
      <c r="B1074" s="110"/>
      <c r="C1074" s="111"/>
      <c r="D1074" s="111"/>
      <c r="E1074" s="111"/>
      <c r="F1074" s="111"/>
      <c r="G1074" s="110"/>
      <c r="H1074" s="108"/>
      <c r="I1074" s="108"/>
      <c r="P1074" s="112"/>
      <c r="Q1074" s="112"/>
    </row>
    <row r="1075" spans="1:17" s="102" customFormat="1">
      <c r="A1075" s="110"/>
      <c r="B1075" s="110"/>
      <c r="C1075" s="111"/>
      <c r="D1075" s="111"/>
      <c r="E1075" s="111"/>
      <c r="F1075" s="111"/>
      <c r="G1075" s="110"/>
      <c r="H1075" s="108"/>
      <c r="I1075" s="108"/>
      <c r="P1075" s="112"/>
      <c r="Q1075" s="112"/>
    </row>
    <row r="1076" spans="1:17" s="102" customFormat="1">
      <c r="A1076" s="110"/>
      <c r="B1076" s="110"/>
      <c r="C1076" s="111"/>
      <c r="D1076" s="111"/>
      <c r="E1076" s="111"/>
      <c r="F1076" s="111"/>
      <c r="G1076" s="110"/>
      <c r="H1076" s="108"/>
      <c r="I1076" s="108"/>
      <c r="P1076" s="112"/>
      <c r="Q1076" s="112"/>
    </row>
    <row r="1077" spans="1:17" s="102" customFormat="1">
      <c r="A1077" s="110"/>
      <c r="B1077" s="110"/>
      <c r="C1077" s="111"/>
      <c r="D1077" s="111"/>
      <c r="E1077" s="111"/>
      <c r="F1077" s="111"/>
      <c r="G1077" s="110"/>
      <c r="H1077" s="108"/>
      <c r="I1077" s="108"/>
      <c r="P1077" s="112"/>
      <c r="Q1077" s="112"/>
    </row>
    <row r="1078" spans="1:17" s="102" customFormat="1">
      <c r="A1078" s="110"/>
      <c r="B1078" s="110"/>
      <c r="C1078" s="111"/>
      <c r="D1078" s="111"/>
      <c r="E1078" s="111"/>
      <c r="F1078" s="111"/>
      <c r="G1078" s="110"/>
      <c r="H1078" s="108"/>
      <c r="I1078" s="108"/>
      <c r="P1078" s="112"/>
      <c r="Q1078" s="112"/>
    </row>
    <row r="1079" spans="1:17" s="102" customFormat="1">
      <c r="A1079" s="110"/>
      <c r="B1079" s="110"/>
      <c r="C1079" s="111"/>
      <c r="D1079" s="111"/>
      <c r="E1079" s="111"/>
      <c r="F1079" s="111"/>
      <c r="G1079" s="110"/>
      <c r="H1079" s="108"/>
      <c r="I1079" s="108"/>
      <c r="P1079" s="112"/>
      <c r="Q1079" s="112"/>
    </row>
    <row r="1080" spans="1:17" s="102" customFormat="1">
      <c r="A1080" s="110"/>
      <c r="B1080" s="110"/>
      <c r="C1080" s="111"/>
      <c r="D1080" s="111"/>
      <c r="E1080" s="111"/>
      <c r="F1080" s="111"/>
      <c r="G1080" s="110"/>
      <c r="H1080" s="108"/>
      <c r="I1080" s="108"/>
      <c r="P1080" s="112"/>
      <c r="Q1080" s="112"/>
    </row>
    <row r="1081" spans="1:17" s="102" customFormat="1">
      <c r="A1081" s="110"/>
      <c r="B1081" s="110"/>
      <c r="C1081" s="111"/>
      <c r="D1081" s="111"/>
      <c r="E1081" s="111"/>
      <c r="F1081" s="111"/>
      <c r="G1081" s="110"/>
      <c r="H1081" s="108"/>
      <c r="I1081" s="108"/>
      <c r="P1081" s="112"/>
      <c r="Q1081" s="112"/>
    </row>
    <row r="1082" spans="1:17" s="102" customFormat="1">
      <c r="A1082" s="110"/>
      <c r="B1082" s="110"/>
      <c r="C1082" s="111"/>
      <c r="D1082" s="111"/>
      <c r="E1082" s="111"/>
      <c r="F1082" s="111"/>
      <c r="G1082" s="110"/>
      <c r="H1082" s="108"/>
      <c r="I1082" s="108"/>
      <c r="P1082" s="112"/>
      <c r="Q1082" s="112"/>
    </row>
    <row r="1083" spans="1:17" s="102" customFormat="1">
      <c r="A1083" s="110"/>
      <c r="B1083" s="110"/>
      <c r="C1083" s="111"/>
      <c r="D1083" s="111"/>
      <c r="E1083" s="111"/>
      <c r="F1083" s="111"/>
      <c r="G1083" s="110"/>
      <c r="H1083" s="108"/>
      <c r="I1083" s="108"/>
      <c r="P1083" s="112"/>
      <c r="Q1083" s="112"/>
    </row>
    <row r="1084" spans="1:17" s="102" customFormat="1">
      <c r="A1084" s="110"/>
      <c r="B1084" s="110"/>
      <c r="C1084" s="111"/>
      <c r="D1084" s="111"/>
      <c r="E1084" s="111"/>
      <c r="F1084" s="111"/>
      <c r="G1084" s="110"/>
      <c r="H1084" s="108"/>
      <c r="I1084" s="108"/>
      <c r="P1084" s="112"/>
      <c r="Q1084" s="112"/>
    </row>
    <row r="1085" spans="1:17" s="102" customFormat="1">
      <c r="A1085" s="110"/>
      <c r="B1085" s="110"/>
      <c r="C1085" s="111"/>
      <c r="D1085" s="111"/>
      <c r="E1085" s="111"/>
      <c r="F1085" s="111"/>
      <c r="G1085" s="110"/>
      <c r="H1085" s="108"/>
      <c r="I1085" s="108"/>
      <c r="P1085" s="112"/>
      <c r="Q1085" s="112"/>
    </row>
    <row r="1086" spans="1:17" s="102" customFormat="1">
      <c r="A1086" s="110"/>
      <c r="B1086" s="110"/>
      <c r="C1086" s="111"/>
      <c r="D1086" s="111"/>
      <c r="E1086" s="111"/>
      <c r="F1086" s="111"/>
      <c r="G1086" s="110"/>
      <c r="H1086" s="108"/>
      <c r="I1086" s="108"/>
      <c r="P1086" s="112"/>
      <c r="Q1086" s="112"/>
    </row>
    <row r="1087" spans="1:17" s="102" customFormat="1">
      <c r="A1087" s="110"/>
      <c r="B1087" s="110"/>
      <c r="C1087" s="111"/>
      <c r="D1087" s="111"/>
      <c r="E1087" s="111"/>
      <c r="F1087" s="111"/>
      <c r="G1087" s="110"/>
      <c r="H1087" s="108"/>
      <c r="I1087" s="108"/>
      <c r="P1087" s="112"/>
      <c r="Q1087" s="112"/>
    </row>
    <row r="1088" spans="1:17" s="102" customFormat="1">
      <c r="A1088" s="110"/>
      <c r="B1088" s="110"/>
      <c r="C1088" s="111"/>
      <c r="D1088" s="111"/>
      <c r="E1088" s="111"/>
      <c r="F1088" s="111"/>
      <c r="G1088" s="110"/>
      <c r="H1088" s="108"/>
      <c r="I1088" s="108"/>
      <c r="P1088" s="112"/>
      <c r="Q1088" s="112"/>
    </row>
    <row r="1089" spans="1:17" s="102" customFormat="1">
      <c r="A1089" s="110"/>
      <c r="B1089" s="110"/>
      <c r="C1089" s="111"/>
      <c r="D1089" s="111"/>
      <c r="E1089" s="111"/>
      <c r="F1089" s="111"/>
      <c r="G1089" s="110"/>
      <c r="H1089" s="108"/>
      <c r="I1089" s="108"/>
      <c r="P1089" s="112"/>
      <c r="Q1089" s="112"/>
    </row>
    <row r="1090" spans="1:17" s="102" customFormat="1">
      <c r="A1090" s="110"/>
      <c r="B1090" s="110"/>
      <c r="C1090" s="111"/>
      <c r="D1090" s="111"/>
      <c r="E1090" s="111"/>
      <c r="F1090" s="111"/>
      <c r="G1090" s="110"/>
      <c r="H1090" s="108"/>
      <c r="I1090" s="108"/>
      <c r="P1090" s="112"/>
      <c r="Q1090" s="112"/>
    </row>
    <row r="1091" spans="1:17" s="102" customFormat="1">
      <c r="A1091" s="110"/>
      <c r="B1091" s="110"/>
      <c r="C1091" s="111"/>
      <c r="D1091" s="111"/>
      <c r="E1091" s="111"/>
      <c r="F1091" s="111"/>
      <c r="G1091" s="110"/>
      <c r="H1091" s="108"/>
      <c r="I1091" s="108"/>
      <c r="P1091" s="112"/>
      <c r="Q1091" s="112"/>
    </row>
    <row r="1092" spans="1:17" s="102" customFormat="1">
      <c r="A1092" s="110"/>
      <c r="B1092" s="110"/>
      <c r="C1092" s="111"/>
      <c r="D1092" s="111"/>
      <c r="E1092" s="111"/>
      <c r="F1092" s="111"/>
      <c r="G1092" s="110"/>
      <c r="H1092" s="108"/>
      <c r="I1092" s="108"/>
      <c r="P1092" s="112"/>
      <c r="Q1092" s="112"/>
    </row>
    <row r="1093" spans="1:17" s="102" customFormat="1">
      <c r="A1093" s="110"/>
      <c r="B1093" s="110"/>
      <c r="C1093" s="111"/>
      <c r="D1093" s="111"/>
      <c r="E1093" s="111"/>
      <c r="F1093" s="111"/>
      <c r="G1093" s="110"/>
      <c r="H1093" s="108"/>
      <c r="I1093" s="108"/>
      <c r="P1093" s="112"/>
      <c r="Q1093" s="112"/>
    </row>
    <row r="1094" spans="1:17" s="102" customFormat="1">
      <c r="A1094" s="110"/>
      <c r="B1094" s="110"/>
      <c r="C1094" s="111"/>
      <c r="D1094" s="111"/>
      <c r="E1094" s="111"/>
      <c r="F1094" s="111"/>
      <c r="G1094" s="110"/>
      <c r="H1094" s="108"/>
      <c r="I1094" s="108"/>
      <c r="P1094" s="112"/>
      <c r="Q1094" s="112"/>
    </row>
    <row r="1095" spans="1:17" s="102" customFormat="1">
      <c r="A1095" s="110"/>
      <c r="B1095" s="110"/>
      <c r="C1095" s="111"/>
      <c r="D1095" s="111"/>
      <c r="E1095" s="111"/>
      <c r="F1095" s="111"/>
      <c r="G1095" s="110"/>
      <c r="H1095" s="108"/>
      <c r="I1095" s="108"/>
      <c r="P1095" s="112"/>
      <c r="Q1095" s="112"/>
    </row>
    <row r="1096" spans="1:17" s="102" customFormat="1">
      <c r="A1096" s="110"/>
      <c r="B1096" s="110"/>
      <c r="C1096" s="111"/>
      <c r="D1096" s="111"/>
      <c r="E1096" s="111"/>
      <c r="F1096" s="111"/>
      <c r="G1096" s="110"/>
      <c r="H1096" s="108"/>
      <c r="I1096" s="108"/>
      <c r="P1096" s="112"/>
      <c r="Q1096" s="112"/>
    </row>
    <row r="1097" spans="1:17" s="102" customFormat="1">
      <c r="A1097" s="110"/>
      <c r="B1097" s="110"/>
      <c r="C1097" s="111"/>
      <c r="D1097" s="111"/>
      <c r="E1097" s="111"/>
      <c r="F1097" s="111"/>
      <c r="G1097" s="110"/>
      <c r="H1097" s="108"/>
      <c r="I1097" s="108"/>
      <c r="P1097" s="112"/>
      <c r="Q1097" s="112"/>
    </row>
    <row r="1098" spans="1:17" s="102" customFormat="1">
      <c r="A1098" s="110"/>
      <c r="B1098" s="110"/>
      <c r="C1098" s="111"/>
      <c r="D1098" s="111"/>
      <c r="E1098" s="111"/>
      <c r="F1098" s="111"/>
      <c r="G1098" s="110"/>
      <c r="H1098" s="108"/>
      <c r="I1098" s="108"/>
      <c r="P1098" s="112"/>
      <c r="Q1098" s="112"/>
    </row>
    <row r="1099" spans="1:17" s="102" customFormat="1">
      <c r="A1099" s="110"/>
      <c r="B1099" s="110"/>
      <c r="C1099" s="111"/>
      <c r="D1099" s="111"/>
      <c r="E1099" s="111"/>
      <c r="F1099" s="111"/>
      <c r="G1099" s="110"/>
      <c r="H1099" s="108"/>
      <c r="I1099" s="108"/>
      <c r="P1099" s="112"/>
      <c r="Q1099" s="112"/>
    </row>
    <row r="1100" spans="1:17" s="102" customFormat="1">
      <c r="A1100" s="110"/>
      <c r="B1100" s="110"/>
      <c r="C1100" s="111"/>
      <c r="D1100" s="111"/>
      <c r="E1100" s="111"/>
      <c r="F1100" s="111"/>
      <c r="G1100" s="110"/>
      <c r="H1100" s="108"/>
      <c r="I1100" s="108"/>
      <c r="P1100" s="112"/>
      <c r="Q1100" s="112"/>
    </row>
    <row r="1101" spans="1:17" s="102" customFormat="1">
      <c r="A1101" s="110"/>
      <c r="B1101" s="110"/>
      <c r="C1101" s="111"/>
      <c r="D1101" s="111"/>
      <c r="E1101" s="111"/>
      <c r="F1101" s="111"/>
      <c r="G1101" s="110"/>
      <c r="H1101" s="108"/>
      <c r="I1101" s="108"/>
      <c r="P1101" s="112"/>
      <c r="Q1101" s="112"/>
    </row>
    <row r="1102" spans="1:17" s="102" customFormat="1">
      <c r="A1102" s="110"/>
      <c r="B1102" s="110"/>
      <c r="C1102" s="111"/>
      <c r="D1102" s="111"/>
      <c r="E1102" s="111"/>
      <c r="F1102" s="111"/>
      <c r="G1102" s="110"/>
      <c r="H1102" s="108"/>
      <c r="I1102" s="108"/>
      <c r="P1102" s="112"/>
      <c r="Q1102" s="112"/>
    </row>
    <row r="1103" spans="1:17" s="102" customFormat="1">
      <c r="A1103" s="110"/>
      <c r="B1103" s="110"/>
      <c r="C1103" s="111"/>
      <c r="D1103" s="111"/>
      <c r="E1103" s="111"/>
      <c r="F1103" s="111"/>
      <c r="G1103" s="110"/>
      <c r="H1103" s="108"/>
      <c r="I1103" s="108"/>
      <c r="P1103" s="112"/>
      <c r="Q1103" s="112"/>
    </row>
    <row r="1104" spans="1:17" s="102" customFormat="1">
      <c r="A1104" s="110"/>
      <c r="B1104" s="110"/>
      <c r="C1104" s="111"/>
      <c r="D1104" s="111"/>
      <c r="E1104" s="111"/>
      <c r="F1104" s="111"/>
      <c r="G1104" s="110"/>
      <c r="H1104" s="108"/>
      <c r="I1104" s="108"/>
      <c r="P1104" s="112"/>
      <c r="Q1104" s="112"/>
    </row>
    <row r="1105" spans="1:17" s="102" customFormat="1">
      <c r="A1105" s="110"/>
      <c r="B1105" s="110"/>
      <c r="C1105" s="111"/>
      <c r="D1105" s="111"/>
      <c r="E1105" s="111"/>
      <c r="F1105" s="111"/>
      <c r="G1105" s="110"/>
      <c r="H1105" s="108"/>
      <c r="I1105" s="108"/>
      <c r="P1105" s="112"/>
      <c r="Q1105" s="112"/>
    </row>
    <row r="1106" spans="1:17" s="102" customFormat="1">
      <c r="A1106" s="110"/>
      <c r="B1106" s="110"/>
      <c r="C1106" s="111"/>
      <c r="D1106" s="111"/>
      <c r="E1106" s="111"/>
      <c r="F1106" s="111"/>
      <c r="G1106" s="110"/>
      <c r="H1106" s="108"/>
      <c r="I1106" s="108"/>
      <c r="P1106" s="112"/>
      <c r="Q1106" s="112"/>
    </row>
    <row r="1107" spans="1:17" s="102" customFormat="1">
      <c r="A1107" s="110"/>
      <c r="B1107" s="110"/>
      <c r="C1107" s="111"/>
      <c r="D1107" s="111"/>
      <c r="E1107" s="111"/>
      <c r="F1107" s="111"/>
      <c r="G1107" s="110"/>
      <c r="H1107" s="108"/>
      <c r="I1107" s="108"/>
      <c r="P1107" s="112"/>
      <c r="Q1107" s="112"/>
    </row>
    <row r="1108" spans="1:17" s="102" customFormat="1">
      <c r="A1108" s="110"/>
      <c r="B1108" s="110"/>
      <c r="C1108" s="111"/>
      <c r="D1108" s="111"/>
      <c r="E1108" s="111"/>
      <c r="F1108" s="111"/>
      <c r="G1108" s="110"/>
      <c r="H1108" s="108"/>
      <c r="I1108" s="108"/>
      <c r="P1108" s="112"/>
      <c r="Q1108" s="112"/>
    </row>
    <row r="1109" spans="1:17" s="102" customFormat="1">
      <c r="A1109" s="110"/>
      <c r="B1109" s="110"/>
      <c r="C1109" s="111"/>
      <c r="D1109" s="111"/>
      <c r="E1109" s="111"/>
      <c r="F1109" s="111"/>
      <c r="G1109" s="110"/>
      <c r="H1109" s="108"/>
      <c r="I1109" s="108"/>
      <c r="P1109" s="112"/>
      <c r="Q1109" s="112"/>
    </row>
    <row r="1110" spans="1:17" s="102" customFormat="1">
      <c r="A1110" s="110"/>
      <c r="B1110" s="110"/>
      <c r="C1110" s="111"/>
      <c r="D1110" s="111"/>
      <c r="E1110" s="111"/>
      <c r="F1110" s="111"/>
      <c r="G1110" s="110"/>
      <c r="H1110" s="108"/>
      <c r="I1110" s="108"/>
      <c r="P1110" s="112"/>
      <c r="Q1110" s="112"/>
    </row>
    <row r="1111" spans="1:17" s="102" customFormat="1">
      <c r="A1111" s="110"/>
      <c r="B1111" s="110"/>
      <c r="C1111" s="111"/>
      <c r="D1111" s="111"/>
      <c r="E1111" s="111"/>
      <c r="F1111" s="111"/>
      <c r="G1111" s="110"/>
      <c r="H1111" s="108"/>
      <c r="I1111" s="108"/>
      <c r="P1111" s="112"/>
      <c r="Q1111" s="112"/>
    </row>
    <row r="1112" spans="1:17" s="102" customFormat="1">
      <c r="A1112" s="110"/>
      <c r="B1112" s="110"/>
      <c r="C1112" s="111"/>
      <c r="D1112" s="111"/>
      <c r="E1112" s="111"/>
      <c r="F1112" s="111"/>
      <c r="G1112" s="110"/>
      <c r="H1112" s="108"/>
      <c r="I1112" s="108"/>
      <c r="P1112" s="112"/>
      <c r="Q1112" s="112"/>
    </row>
    <row r="1113" spans="1:17" s="102" customFormat="1">
      <c r="A1113" s="110"/>
      <c r="B1113" s="110"/>
      <c r="C1113" s="111"/>
      <c r="D1113" s="111"/>
      <c r="E1113" s="111"/>
      <c r="F1113" s="111"/>
      <c r="G1113" s="110"/>
      <c r="H1113" s="108"/>
      <c r="I1113" s="108"/>
      <c r="P1113" s="112"/>
      <c r="Q1113" s="112"/>
    </row>
    <row r="1114" spans="1:17" s="102" customFormat="1">
      <c r="A1114" s="110"/>
      <c r="B1114" s="110"/>
      <c r="C1114" s="111"/>
      <c r="D1114" s="111"/>
      <c r="E1114" s="111"/>
      <c r="F1114" s="111"/>
      <c r="G1114" s="110"/>
      <c r="H1114" s="108"/>
      <c r="I1114" s="108"/>
      <c r="P1114" s="112"/>
      <c r="Q1114" s="112"/>
    </row>
    <row r="1115" spans="1:17" s="102" customFormat="1">
      <c r="A1115" s="110"/>
      <c r="B1115" s="110"/>
      <c r="C1115" s="111"/>
      <c r="D1115" s="111"/>
      <c r="E1115" s="111"/>
      <c r="F1115" s="111"/>
      <c r="G1115" s="110"/>
      <c r="H1115" s="108"/>
      <c r="I1115" s="108"/>
      <c r="P1115" s="112"/>
      <c r="Q1115" s="112"/>
    </row>
    <row r="1116" spans="1:17" s="102" customFormat="1">
      <c r="A1116" s="110"/>
      <c r="B1116" s="110"/>
      <c r="C1116" s="111"/>
      <c r="D1116" s="111"/>
      <c r="E1116" s="111"/>
      <c r="F1116" s="111"/>
      <c r="G1116" s="110"/>
      <c r="H1116" s="108"/>
      <c r="I1116" s="108"/>
      <c r="P1116" s="112"/>
      <c r="Q1116" s="112"/>
    </row>
    <row r="1117" spans="1:17" s="102" customFormat="1">
      <c r="A1117" s="110"/>
      <c r="B1117" s="110"/>
      <c r="C1117" s="111"/>
      <c r="D1117" s="111"/>
      <c r="E1117" s="111"/>
      <c r="F1117" s="111"/>
      <c r="G1117" s="110"/>
      <c r="H1117" s="108"/>
      <c r="I1117" s="108"/>
      <c r="P1117" s="112"/>
      <c r="Q1117" s="112"/>
    </row>
    <row r="1118" spans="1:17" s="102" customFormat="1">
      <c r="A1118" s="110"/>
      <c r="B1118" s="110"/>
      <c r="C1118" s="111"/>
      <c r="D1118" s="111"/>
      <c r="E1118" s="111"/>
      <c r="F1118" s="111"/>
      <c r="G1118" s="110"/>
      <c r="H1118" s="108"/>
      <c r="I1118" s="108"/>
      <c r="P1118" s="112"/>
      <c r="Q1118" s="112"/>
    </row>
    <row r="1119" spans="1:17" s="102" customFormat="1">
      <c r="A1119" s="110"/>
      <c r="B1119" s="110"/>
      <c r="C1119" s="111"/>
      <c r="D1119" s="111"/>
      <c r="E1119" s="111"/>
      <c r="F1119" s="111"/>
      <c r="G1119" s="110"/>
      <c r="H1119" s="108"/>
      <c r="I1119" s="108"/>
      <c r="P1119" s="112"/>
      <c r="Q1119" s="112"/>
    </row>
    <row r="1120" spans="1:17" s="102" customFormat="1">
      <c r="A1120" s="110"/>
      <c r="B1120" s="110"/>
      <c r="C1120" s="111"/>
      <c r="D1120" s="111"/>
      <c r="E1120" s="111"/>
      <c r="F1120" s="111"/>
      <c r="G1120" s="110"/>
      <c r="H1120" s="108"/>
      <c r="I1120" s="108"/>
      <c r="P1120" s="112"/>
      <c r="Q1120" s="112"/>
    </row>
    <row r="1121" spans="1:17" s="102" customFormat="1">
      <c r="A1121" s="110"/>
      <c r="B1121" s="110"/>
      <c r="C1121" s="111"/>
      <c r="D1121" s="111"/>
      <c r="E1121" s="111"/>
      <c r="F1121" s="111"/>
      <c r="G1121" s="110"/>
      <c r="H1121" s="108"/>
      <c r="I1121" s="108"/>
      <c r="P1121" s="112"/>
      <c r="Q1121" s="112"/>
    </row>
    <row r="1122" spans="1:17" s="102" customFormat="1">
      <c r="A1122" s="110"/>
      <c r="B1122" s="110"/>
      <c r="C1122" s="111"/>
      <c r="D1122" s="111"/>
      <c r="E1122" s="111"/>
      <c r="F1122" s="111"/>
      <c r="G1122" s="110"/>
      <c r="H1122" s="108"/>
      <c r="I1122" s="108"/>
      <c r="P1122" s="112"/>
      <c r="Q1122" s="112"/>
    </row>
    <row r="1123" spans="1:17" s="102" customFormat="1">
      <c r="A1123" s="110"/>
      <c r="B1123" s="110"/>
      <c r="C1123" s="111"/>
      <c r="D1123" s="111"/>
      <c r="E1123" s="111"/>
      <c r="F1123" s="111"/>
      <c r="G1123" s="110"/>
      <c r="H1123" s="108"/>
      <c r="I1123" s="108"/>
      <c r="P1123" s="112"/>
      <c r="Q1123" s="112"/>
    </row>
    <row r="1124" spans="1:17" s="102" customFormat="1">
      <c r="A1124" s="110"/>
      <c r="B1124" s="110"/>
      <c r="C1124" s="111"/>
      <c r="D1124" s="111"/>
      <c r="E1124" s="111"/>
      <c r="F1124" s="111"/>
      <c r="G1124" s="110"/>
      <c r="H1124" s="108"/>
      <c r="I1124" s="108"/>
      <c r="P1124" s="112"/>
      <c r="Q1124" s="112"/>
    </row>
    <row r="1125" spans="1:17" s="102" customFormat="1">
      <c r="A1125" s="110"/>
      <c r="B1125" s="110"/>
      <c r="C1125" s="111"/>
      <c r="D1125" s="111"/>
      <c r="E1125" s="111"/>
      <c r="F1125" s="111"/>
      <c r="G1125" s="110"/>
      <c r="H1125" s="108"/>
      <c r="I1125" s="108"/>
      <c r="P1125" s="112"/>
      <c r="Q1125" s="112"/>
    </row>
    <row r="1126" spans="1:17" s="102" customFormat="1">
      <c r="A1126" s="110"/>
      <c r="B1126" s="110"/>
      <c r="C1126" s="111"/>
      <c r="D1126" s="111"/>
      <c r="E1126" s="111"/>
      <c r="F1126" s="111"/>
      <c r="G1126" s="110"/>
      <c r="H1126" s="108"/>
      <c r="I1126" s="108"/>
      <c r="P1126" s="112"/>
      <c r="Q1126" s="112"/>
    </row>
    <row r="1127" spans="1:17" s="102" customFormat="1">
      <c r="A1127" s="110"/>
      <c r="B1127" s="110"/>
      <c r="C1127" s="111"/>
      <c r="D1127" s="111"/>
      <c r="E1127" s="111"/>
      <c r="F1127" s="111"/>
      <c r="G1127" s="110"/>
      <c r="H1127" s="108"/>
      <c r="I1127" s="108"/>
      <c r="P1127" s="112"/>
      <c r="Q1127" s="112"/>
    </row>
    <row r="1128" spans="1:17" s="102" customFormat="1">
      <c r="A1128" s="110"/>
      <c r="B1128" s="110"/>
      <c r="C1128" s="111"/>
      <c r="D1128" s="111"/>
      <c r="E1128" s="111"/>
      <c r="F1128" s="111"/>
      <c r="G1128" s="110"/>
      <c r="H1128" s="108"/>
      <c r="I1128" s="108"/>
      <c r="P1128" s="112"/>
      <c r="Q1128" s="112"/>
    </row>
    <row r="1129" spans="1:17" s="102" customFormat="1">
      <c r="A1129" s="110"/>
      <c r="B1129" s="110"/>
      <c r="C1129" s="111"/>
      <c r="D1129" s="111"/>
      <c r="E1129" s="111"/>
      <c r="F1129" s="111"/>
      <c r="G1129" s="110"/>
      <c r="H1129" s="108"/>
      <c r="I1129" s="108"/>
      <c r="P1129" s="112"/>
      <c r="Q1129" s="112"/>
    </row>
    <row r="1130" spans="1:17" s="102" customFormat="1">
      <c r="A1130" s="110"/>
      <c r="B1130" s="110"/>
      <c r="C1130" s="111"/>
      <c r="D1130" s="111"/>
      <c r="E1130" s="111"/>
      <c r="F1130" s="111"/>
      <c r="G1130" s="110"/>
      <c r="H1130" s="108"/>
      <c r="I1130" s="108"/>
      <c r="P1130" s="112"/>
      <c r="Q1130" s="112"/>
    </row>
    <row r="1131" spans="1:17" s="102" customFormat="1">
      <c r="A1131" s="110"/>
      <c r="B1131" s="110"/>
      <c r="C1131" s="111"/>
      <c r="D1131" s="111"/>
      <c r="E1131" s="111"/>
      <c r="F1131" s="111"/>
      <c r="G1131" s="110"/>
      <c r="H1131" s="108"/>
      <c r="I1131" s="108"/>
      <c r="P1131" s="112"/>
      <c r="Q1131" s="112"/>
    </row>
    <row r="1132" spans="1:17" s="102" customFormat="1">
      <c r="A1132" s="110"/>
      <c r="B1132" s="110"/>
      <c r="C1132" s="111"/>
      <c r="D1132" s="111"/>
      <c r="E1132" s="111"/>
      <c r="F1132" s="111"/>
      <c r="G1132" s="110"/>
      <c r="H1132" s="108"/>
      <c r="I1132" s="108"/>
      <c r="P1132" s="112"/>
      <c r="Q1132" s="112"/>
    </row>
    <row r="1133" spans="1:17" s="102" customFormat="1">
      <c r="A1133" s="110"/>
      <c r="B1133" s="110"/>
      <c r="C1133" s="111"/>
      <c r="D1133" s="111"/>
      <c r="E1133" s="111"/>
      <c r="F1133" s="111"/>
      <c r="G1133" s="110"/>
      <c r="H1133" s="108"/>
      <c r="I1133" s="108"/>
      <c r="P1133" s="112"/>
      <c r="Q1133" s="112"/>
    </row>
    <row r="1134" spans="1:17" s="102" customFormat="1">
      <c r="A1134" s="110"/>
      <c r="B1134" s="110"/>
      <c r="C1134" s="111"/>
      <c r="D1134" s="111"/>
      <c r="E1134" s="111"/>
      <c r="F1134" s="111"/>
      <c r="G1134" s="110"/>
      <c r="H1134" s="108"/>
      <c r="I1134" s="108"/>
      <c r="P1134" s="112"/>
      <c r="Q1134" s="112"/>
    </row>
    <row r="1135" spans="1:17" s="102" customFormat="1">
      <c r="A1135" s="110"/>
      <c r="B1135" s="110"/>
      <c r="C1135" s="111"/>
      <c r="D1135" s="111"/>
      <c r="E1135" s="111"/>
      <c r="F1135" s="111"/>
      <c r="G1135" s="110"/>
      <c r="H1135" s="108"/>
      <c r="I1135" s="108"/>
      <c r="P1135" s="112"/>
      <c r="Q1135" s="112"/>
    </row>
    <row r="1136" spans="1:17" s="102" customFormat="1">
      <c r="A1136" s="110"/>
      <c r="B1136" s="110"/>
      <c r="C1136" s="111"/>
      <c r="D1136" s="111"/>
      <c r="E1136" s="111"/>
      <c r="F1136" s="111"/>
      <c r="G1136" s="110"/>
      <c r="H1136" s="108"/>
      <c r="I1136" s="108"/>
      <c r="P1136" s="112"/>
      <c r="Q1136" s="112"/>
    </row>
    <row r="1137" spans="1:17" s="102" customFormat="1">
      <c r="A1137" s="110"/>
      <c r="B1137" s="110"/>
      <c r="C1137" s="111"/>
      <c r="D1137" s="111"/>
      <c r="E1137" s="111"/>
      <c r="F1137" s="111"/>
      <c r="G1137" s="110"/>
      <c r="H1137" s="108"/>
      <c r="I1137" s="108"/>
      <c r="P1137" s="112"/>
      <c r="Q1137" s="112"/>
    </row>
    <row r="1138" spans="1:17" s="102" customFormat="1">
      <c r="A1138" s="110"/>
      <c r="B1138" s="110"/>
      <c r="C1138" s="111"/>
      <c r="D1138" s="111"/>
      <c r="E1138" s="111"/>
      <c r="F1138" s="111"/>
      <c r="G1138" s="110"/>
      <c r="H1138" s="108"/>
      <c r="I1138" s="108"/>
      <c r="P1138" s="112"/>
      <c r="Q1138" s="112"/>
    </row>
    <row r="1139" spans="1:17" s="102" customFormat="1">
      <c r="A1139" s="110"/>
      <c r="B1139" s="110"/>
      <c r="C1139" s="111"/>
      <c r="D1139" s="111"/>
      <c r="E1139" s="111"/>
      <c r="F1139" s="111"/>
      <c r="G1139" s="110"/>
      <c r="H1139" s="108"/>
      <c r="I1139" s="108"/>
      <c r="P1139" s="112"/>
      <c r="Q1139" s="112"/>
    </row>
    <row r="1140" spans="1:17" s="102" customFormat="1">
      <c r="A1140" s="110"/>
      <c r="B1140" s="110"/>
      <c r="C1140" s="111"/>
      <c r="D1140" s="111"/>
      <c r="E1140" s="111"/>
      <c r="F1140" s="111"/>
      <c r="G1140" s="110"/>
      <c r="H1140" s="108"/>
      <c r="I1140" s="108"/>
      <c r="P1140" s="112"/>
      <c r="Q1140" s="112"/>
    </row>
    <row r="1141" spans="1:17" s="102" customFormat="1">
      <c r="A1141" s="110"/>
      <c r="B1141" s="110"/>
      <c r="C1141" s="111"/>
      <c r="D1141" s="111"/>
      <c r="E1141" s="111"/>
      <c r="F1141" s="111"/>
      <c r="G1141" s="110"/>
      <c r="H1141" s="108"/>
      <c r="I1141" s="108"/>
      <c r="P1141" s="112"/>
      <c r="Q1141" s="112"/>
    </row>
    <row r="1142" spans="1:17" s="102" customFormat="1">
      <c r="A1142" s="110"/>
      <c r="B1142" s="110"/>
      <c r="C1142" s="111"/>
      <c r="D1142" s="111"/>
      <c r="E1142" s="111"/>
      <c r="F1142" s="111"/>
      <c r="G1142" s="110"/>
      <c r="H1142" s="108"/>
      <c r="I1142" s="108"/>
      <c r="P1142" s="112"/>
      <c r="Q1142" s="112"/>
    </row>
    <row r="1143" spans="1:17" s="102" customFormat="1">
      <c r="A1143" s="110"/>
      <c r="B1143" s="110"/>
      <c r="C1143" s="111"/>
      <c r="D1143" s="111"/>
      <c r="E1143" s="111"/>
      <c r="F1143" s="111"/>
      <c r="G1143" s="110"/>
      <c r="H1143" s="108"/>
      <c r="I1143" s="108"/>
      <c r="P1143" s="112"/>
      <c r="Q1143" s="112"/>
    </row>
    <row r="1144" spans="1:17" s="102" customFormat="1">
      <c r="A1144" s="110"/>
      <c r="B1144" s="110"/>
      <c r="C1144" s="111"/>
      <c r="D1144" s="111"/>
      <c r="E1144" s="111"/>
      <c r="F1144" s="111"/>
      <c r="G1144" s="110"/>
      <c r="H1144" s="108"/>
      <c r="I1144" s="108"/>
      <c r="P1144" s="112"/>
      <c r="Q1144" s="112"/>
    </row>
    <row r="1145" spans="1:17" s="102" customFormat="1">
      <c r="A1145" s="110"/>
      <c r="B1145" s="110"/>
      <c r="C1145" s="111"/>
      <c r="D1145" s="111"/>
      <c r="E1145" s="111"/>
      <c r="F1145" s="111"/>
      <c r="G1145" s="110"/>
      <c r="H1145" s="108"/>
      <c r="I1145" s="108"/>
      <c r="P1145" s="112"/>
      <c r="Q1145" s="112"/>
    </row>
    <row r="1146" spans="1:17" s="102" customFormat="1">
      <c r="A1146" s="110"/>
      <c r="B1146" s="110"/>
      <c r="C1146" s="111"/>
      <c r="D1146" s="111"/>
      <c r="E1146" s="111"/>
      <c r="F1146" s="111"/>
      <c r="G1146" s="110"/>
      <c r="H1146" s="108"/>
      <c r="I1146" s="108"/>
      <c r="P1146" s="112"/>
      <c r="Q1146" s="112"/>
    </row>
    <row r="1147" spans="1:17" s="102" customFormat="1">
      <c r="A1147" s="110"/>
      <c r="B1147" s="110"/>
      <c r="C1147" s="111"/>
      <c r="D1147" s="111"/>
      <c r="E1147" s="111"/>
      <c r="F1147" s="111"/>
      <c r="G1147" s="110"/>
      <c r="H1147" s="108"/>
      <c r="I1147" s="108"/>
      <c r="P1147" s="112"/>
      <c r="Q1147" s="112"/>
    </row>
    <row r="1148" spans="1:17" s="102" customFormat="1">
      <c r="A1148" s="110"/>
      <c r="B1148" s="110"/>
      <c r="C1148" s="111"/>
      <c r="D1148" s="111"/>
      <c r="E1148" s="111"/>
      <c r="F1148" s="111"/>
      <c r="G1148" s="110"/>
      <c r="H1148" s="108"/>
      <c r="I1148" s="108"/>
      <c r="P1148" s="112"/>
      <c r="Q1148" s="112"/>
    </row>
    <row r="1149" spans="1:17" s="102" customFormat="1">
      <c r="A1149" s="110"/>
      <c r="B1149" s="110"/>
      <c r="C1149" s="111"/>
      <c r="D1149" s="111"/>
      <c r="E1149" s="111"/>
      <c r="F1149" s="111"/>
      <c r="G1149" s="110"/>
      <c r="H1149" s="108"/>
      <c r="I1149" s="108"/>
      <c r="P1149" s="112"/>
      <c r="Q1149" s="112"/>
    </row>
    <row r="1150" spans="1:17" s="102" customFormat="1">
      <c r="A1150" s="110"/>
      <c r="B1150" s="110"/>
      <c r="C1150" s="111"/>
      <c r="D1150" s="111"/>
      <c r="E1150" s="111"/>
      <c r="F1150" s="111"/>
      <c r="G1150" s="110"/>
      <c r="H1150" s="108"/>
      <c r="I1150" s="108"/>
      <c r="P1150" s="112"/>
      <c r="Q1150" s="112"/>
    </row>
    <row r="1151" spans="1:17" s="102" customFormat="1">
      <c r="A1151" s="110"/>
      <c r="B1151" s="110"/>
      <c r="C1151" s="111"/>
      <c r="D1151" s="111"/>
      <c r="E1151" s="111"/>
      <c r="F1151" s="111"/>
      <c r="G1151" s="110"/>
      <c r="H1151" s="108"/>
      <c r="I1151" s="108"/>
      <c r="P1151" s="112"/>
      <c r="Q1151" s="112"/>
    </row>
    <row r="1152" spans="1:17" s="102" customFormat="1">
      <c r="A1152" s="110"/>
      <c r="B1152" s="110"/>
      <c r="C1152" s="111"/>
      <c r="D1152" s="111"/>
      <c r="E1152" s="111"/>
      <c r="F1152" s="111"/>
      <c r="G1152" s="110"/>
      <c r="H1152" s="108"/>
      <c r="I1152" s="108"/>
      <c r="P1152" s="112"/>
      <c r="Q1152" s="112"/>
    </row>
    <row r="1153" spans="1:17" s="102" customFormat="1">
      <c r="A1153" s="110"/>
      <c r="B1153" s="110"/>
      <c r="C1153" s="111"/>
      <c r="D1153" s="111"/>
      <c r="E1153" s="111"/>
      <c r="F1153" s="111"/>
      <c r="G1153" s="110"/>
      <c r="H1153" s="108"/>
      <c r="I1153" s="108"/>
      <c r="P1153" s="112"/>
      <c r="Q1153" s="112"/>
    </row>
    <row r="1154" spans="1:17" s="102" customFormat="1">
      <c r="A1154" s="110"/>
      <c r="B1154" s="110"/>
      <c r="C1154" s="111"/>
      <c r="D1154" s="111"/>
      <c r="E1154" s="111"/>
      <c r="F1154" s="111"/>
      <c r="G1154" s="110"/>
      <c r="H1154" s="108"/>
      <c r="I1154" s="108"/>
      <c r="P1154" s="112"/>
      <c r="Q1154" s="112"/>
    </row>
    <row r="1155" spans="1:17" s="102" customFormat="1">
      <c r="A1155" s="110"/>
      <c r="B1155" s="110"/>
      <c r="C1155" s="111"/>
      <c r="D1155" s="111"/>
      <c r="E1155" s="111"/>
      <c r="F1155" s="111"/>
      <c r="G1155" s="110"/>
      <c r="H1155" s="108"/>
      <c r="I1155" s="108"/>
      <c r="P1155" s="112"/>
      <c r="Q1155" s="112"/>
    </row>
    <row r="1156" spans="1:17" s="102" customFormat="1">
      <c r="A1156" s="110"/>
      <c r="B1156" s="110"/>
      <c r="C1156" s="111"/>
      <c r="D1156" s="111"/>
      <c r="E1156" s="111"/>
      <c r="F1156" s="111"/>
      <c r="G1156" s="110"/>
      <c r="H1156" s="108"/>
      <c r="I1156" s="108"/>
      <c r="P1156" s="112"/>
      <c r="Q1156" s="112"/>
    </row>
    <row r="1157" spans="1:17" s="102" customFormat="1">
      <c r="A1157" s="110"/>
      <c r="B1157" s="110"/>
      <c r="C1157" s="111"/>
      <c r="D1157" s="111"/>
      <c r="E1157" s="111"/>
      <c r="F1157" s="111"/>
      <c r="G1157" s="110"/>
      <c r="H1157" s="108"/>
      <c r="I1157" s="108"/>
      <c r="P1157" s="112"/>
      <c r="Q1157" s="112"/>
    </row>
    <row r="1158" spans="1:17" s="102" customFormat="1">
      <c r="A1158" s="110"/>
      <c r="B1158" s="110"/>
      <c r="C1158" s="111"/>
      <c r="D1158" s="111"/>
      <c r="E1158" s="111"/>
      <c r="F1158" s="111"/>
      <c r="G1158" s="110"/>
      <c r="H1158" s="108"/>
      <c r="I1158" s="108"/>
      <c r="P1158" s="112"/>
      <c r="Q1158" s="112"/>
    </row>
    <row r="1159" spans="1:17" s="102" customFormat="1">
      <c r="A1159" s="110"/>
      <c r="B1159" s="110"/>
      <c r="C1159" s="111"/>
      <c r="D1159" s="111"/>
      <c r="E1159" s="111"/>
      <c r="F1159" s="111"/>
      <c r="G1159" s="110"/>
      <c r="H1159" s="108"/>
      <c r="I1159" s="108"/>
      <c r="P1159" s="112"/>
      <c r="Q1159" s="112"/>
    </row>
    <row r="1160" spans="1:17" s="102" customFormat="1">
      <c r="A1160" s="110"/>
      <c r="B1160" s="110"/>
      <c r="C1160" s="111"/>
      <c r="D1160" s="111"/>
      <c r="E1160" s="111"/>
      <c r="F1160" s="111"/>
      <c r="G1160" s="110"/>
      <c r="H1160" s="108"/>
      <c r="I1160" s="108"/>
      <c r="P1160" s="112"/>
      <c r="Q1160" s="112"/>
    </row>
    <row r="1161" spans="1:17" s="102" customFormat="1">
      <c r="A1161" s="110"/>
      <c r="B1161" s="110"/>
      <c r="C1161" s="111"/>
      <c r="D1161" s="111"/>
      <c r="E1161" s="111"/>
      <c r="F1161" s="111"/>
      <c r="G1161" s="110"/>
      <c r="H1161" s="108"/>
      <c r="I1161" s="108"/>
      <c r="P1161" s="112"/>
      <c r="Q1161" s="112"/>
    </row>
    <row r="1162" spans="1:17" s="102" customFormat="1">
      <c r="A1162" s="110"/>
      <c r="B1162" s="110"/>
      <c r="C1162" s="111"/>
      <c r="D1162" s="111"/>
      <c r="E1162" s="111"/>
      <c r="F1162" s="111"/>
      <c r="G1162" s="110"/>
      <c r="H1162" s="108"/>
      <c r="I1162" s="108"/>
      <c r="P1162" s="112"/>
      <c r="Q1162" s="112"/>
    </row>
    <row r="1163" spans="1:17" s="102" customFormat="1">
      <c r="A1163" s="110"/>
      <c r="B1163" s="110"/>
      <c r="C1163" s="111"/>
      <c r="D1163" s="111"/>
      <c r="E1163" s="111"/>
      <c r="F1163" s="111"/>
      <c r="G1163" s="110"/>
      <c r="H1163" s="108"/>
      <c r="I1163" s="108"/>
      <c r="P1163" s="112"/>
      <c r="Q1163" s="112"/>
    </row>
    <row r="1164" spans="1:17" s="102" customFormat="1">
      <c r="A1164" s="110"/>
      <c r="B1164" s="110"/>
      <c r="C1164" s="111"/>
      <c r="D1164" s="111"/>
      <c r="E1164" s="111"/>
      <c r="F1164" s="111"/>
      <c r="G1164" s="110"/>
      <c r="H1164" s="108"/>
      <c r="I1164" s="108"/>
      <c r="P1164" s="112"/>
      <c r="Q1164" s="112"/>
    </row>
    <row r="1165" spans="1:17" s="102" customFormat="1">
      <c r="A1165" s="110"/>
      <c r="B1165" s="110"/>
      <c r="C1165" s="111"/>
      <c r="D1165" s="111"/>
      <c r="E1165" s="111"/>
      <c r="F1165" s="111"/>
      <c r="G1165" s="110"/>
      <c r="H1165" s="108"/>
      <c r="I1165" s="108"/>
      <c r="P1165" s="112"/>
      <c r="Q1165" s="112"/>
    </row>
    <row r="1166" spans="1:17" s="102" customFormat="1">
      <c r="A1166" s="110"/>
      <c r="B1166" s="110"/>
      <c r="C1166" s="111"/>
      <c r="D1166" s="111"/>
      <c r="E1166" s="111"/>
      <c r="F1166" s="111"/>
      <c r="G1166" s="110"/>
      <c r="H1166" s="108"/>
      <c r="I1166" s="108"/>
      <c r="P1166" s="112"/>
      <c r="Q1166" s="112"/>
    </row>
    <row r="1167" spans="1:17" s="102" customFormat="1">
      <c r="A1167" s="110"/>
      <c r="B1167" s="110"/>
      <c r="C1167" s="111"/>
      <c r="D1167" s="111"/>
      <c r="E1167" s="111"/>
      <c r="F1167" s="111"/>
      <c r="G1167" s="110"/>
      <c r="H1167" s="108"/>
      <c r="I1167" s="108"/>
      <c r="P1167" s="112"/>
      <c r="Q1167" s="112"/>
    </row>
    <row r="1168" spans="1:17" s="102" customFormat="1">
      <c r="A1168" s="110"/>
      <c r="B1168" s="110"/>
      <c r="C1168" s="111"/>
      <c r="D1168" s="111"/>
      <c r="E1168" s="111"/>
      <c r="F1168" s="111"/>
      <c r="G1168" s="110"/>
      <c r="H1168" s="108"/>
      <c r="I1168" s="108"/>
      <c r="P1168" s="112"/>
      <c r="Q1168" s="112"/>
    </row>
    <row r="1169" spans="1:17" s="102" customFormat="1">
      <c r="A1169" s="110"/>
      <c r="B1169" s="110"/>
      <c r="C1169" s="111"/>
      <c r="D1169" s="111"/>
      <c r="E1169" s="111"/>
      <c r="F1169" s="111"/>
      <c r="G1169" s="110"/>
      <c r="H1169" s="108"/>
      <c r="I1169" s="108"/>
      <c r="P1169" s="112"/>
      <c r="Q1169" s="112"/>
    </row>
    <row r="1170" spans="1:17" s="102" customFormat="1">
      <c r="A1170" s="110"/>
      <c r="B1170" s="110"/>
      <c r="C1170" s="111"/>
      <c r="D1170" s="111"/>
      <c r="E1170" s="111"/>
      <c r="F1170" s="111"/>
      <c r="G1170" s="110"/>
      <c r="H1170" s="108"/>
      <c r="I1170" s="108"/>
      <c r="P1170" s="112"/>
      <c r="Q1170" s="112"/>
    </row>
    <row r="1171" spans="1:17" s="102" customFormat="1">
      <c r="A1171" s="110"/>
      <c r="B1171" s="110"/>
      <c r="C1171" s="111"/>
      <c r="D1171" s="111"/>
      <c r="E1171" s="111"/>
      <c r="F1171" s="111"/>
      <c r="G1171" s="110"/>
      <c r="H1171" s="108"/>
      <c r="I1171" s="108"/>
      <c r="P1171" s="112"/>
      <c r="Q1171" s="112"/>
    </row>
    <row r="1172" spans="1:17" s="102" customFormat="1">
      <c r="A1172" s="110"/>
      <c r="B1172" s="110"/>
      <c r="C1172" s="111"/>
      <c r="D1172" s="111"/>
      <c r="E1172" s="111"/>
      <c r="F1172" s="111"/>
      <c r="G1172" s="110"/>
      <c r="H1172" s="108"/>
      <c r="I1172" s="108"/>
      <c r="P1172" s="112"/>
      <c r="Q1172" s="112"/>
    </row>
    <row r="1173" spans="1:17" s="102" customFormat="1">
      <c r="A1173" s="110"/>
      <c r="B1173" s="110"/>
      <c r="C1173" s="111"/>
      <c r="D1173" s="111"/>
      <c r="E1173" s="111"/>
      <c r="F1173" s="111"/>
      <c r="G1173" s="110"/>
      <c r="H1173" s="108"/>
      <c r="I1173" s="108"/>
      <c r="P1173" s="112"/>
      <c r="Q1173" s="112"/>
    </row>
    <row r="1174" spans="1:17" s="102" customFormat="1">
      <c r="A1174" s="110"/>
      <c r="B1174" s="110"/>
      <c r="C1174" s="111"/>
      <c r="D1174" s="111"/>
      <c r="E1174" s="111"/>
      <c r="F1174" s="111"/>
      <c r="G1174" s="110"/>
      <c r="H1174" s="108"/>
      <c r="I1174" s="108"/>
      <c r="P1174" s="112"/>
      <c r="Q1174" s="112"/>
    </row>
    <row r="1175" spans="1:17" s="102" customFormat="1">
      <c r="A1175" s="110"/>
      <c r="B1175" s="110"/>
      <c r="C1175" s="111"/>
      <c r="D1175" s="111"/>
      <c r="E1175" s="111"/>
      <c r="F1175" s="111"/>
      <c r="G1175" s="110"/>
      <c r="H1175" s="108"/>
      <c r="I1175" s="108"/>
      <c r="P1175" s="112"/>
      <c r="Q1175" s="112"/>
    </row>
    <row r="1176" spans="1:17" s="102" customFormat="1">
      <c r="A1176" s="110"/>
      <c r="B1176" s="110"/>
      <c r="C1176" s="111"/>
      <c r="D1176" s="111"/>
      <c r="E1176" s="111"/>
      <c r="F1176" s="111"/>
      <c r="G1176" s="110"/>
      <c r="H1176" s="108"/>
      <c r="I1176" s="108"/>
      <c r="P1176" s="112"/>
      <c r="Q1176" s="112"/>
    </row>
    <row r="1177" spans="1:17" s="102" customFormat="1">
      <c r="A1177" s="110"/>
      <c r="B1177" s="110"/>
      <c r="C1177" s="111"/>
      <c r="D1177" s="111"/>
      <c r="E1177" s="111"/>
      <c r="F1177" s="111"/>
      <c r="G1177" s="110"/>
      <c r="H1177" s="108"/>
      <c r="I1177" s="108"/>
      <c r="P1177" s="112"/>
      <c r="Q1177" s="112"/>
    </row>
    <row r="1178" spans="1:17" s="102" customFormat="1">
      <c r="A1178" s="110"/>
      <c r="B1178" s="110"/>
      <c r="C1178" s="111"/>
      <c r="D1178" s="111"/>
      <c r="E1178" s="111"/>
      <c r="F1178" s="111"/>
      <c r="G1178" s="110"/>
      <c r="H1178" s="108"/>
      <c r="I1178" s="108"/>
      <c r="P1178" s="112"/>
      <c r="Q1178" s="112"/>
    </row>
    <row r="1179" spans="1:17" s="102" customFormat="1">
      <c r="A1179" s="110"/>
      <c r="B1179" s="110"/>
      <c r="C1179" s="111"/>
      <c r="D1179" s="111"/>
      <c r="E1179" s="111"/>
      <c r="F1179" s="111"/>
      <c r="G1179" s="110"/>
      <c r="H1179" s="108"/>
      <c r="I1179" s="108"/>
      <c r="P1179" s="112"/>
      <c r="Q1179" s="112"/>
    </row>
    <row r="1180" spans="1:17" s="102" customFormat="1">
      <c r="A1180" s="110"/>
      <c r="B1180" s="110"/>
      <c r="C1180" s="111"/>
      <c r="D1180" s="111"/>
      <c r="E1180" s="111"/>
      <c r="F1180" s="111"/>
      <c r="G1180" s="110"/>
      <c r="H1180" s="108"/>
      <c r="I1180" s="108"/>
      <c r="P1180" s="112"/>
      <c r="Q1180" s="112"/>
    </row>
    <row r="1181" spans="1:17" s="102" customFormat="1">
      <c r="A1181" s="110"/>
      <c r="B1181" s="110"/>
      <c r="C1181" s="111"/>
      <c r="D1181" s="111"/>
      <c r="E1181" s="111"/>
      <c r="F1181" s="111"/>
      <c r="G1181" s="110"/>
      <c r="H1181" s="108"/>
      <c r="I1181" s="108"/>
      <c r="P1181" s="112"/>
      <c r="Q1181" s="112"/>
    </row>
    <row r="1182" spans="1:17" s="102" customFormat="1">
      <c r="A1182" s="110"/>
      <c r="B1182" s="110"/>
      <c r="C1182" s="111"/>
      <c r="D1182" s="111"/>
      <c r="E1182" s="111"/>
      <c r="F1182" s="111"/>
      <c r="G1182" s="110"/>
      <c r="H1182" s="108"/>
      <c r="I1182" s="108"/>
      <c r="P1182" s="112"/>
      <c r="Q1182" s="112"/>
    </row>
    <row r="1183" spans="1:17" s="102" customFormat="1">
      <c r="A1183" s="110"/>
      <c r="B1183" s="110"/>
      <c r="C1183" s="111"/>
      <c r="D1183" s="111"/>
      <c r="E1183" s="111"/>
      <c r="F1183" s="111"/>
      <c r="G1183" s="110"/>
      <c r="H1183" s="108"/>
      <c r="I1183" s="108"/>
      <c r="P1183" s="112"/>
      <c r="Q1183" s="112"/>
    </row>
    <row r="1184" spans="1:17" s="102" customFormat="1">
      <c r="A1184" s="110"/>
      <c r="B1184" s="110"/>
      <c r="C1184" s="111"/>
      <c r="D1184" s="111"/>
      <c r="E1184" s="111"/>
      <c r="F1184" s="111"/>
      <c r="G1184" s="110"/>
      <c r="H1184" s="108"/>
      <c r="I1184" s="108"/>
      <c r="P1184" s="112"/>
      <c r="Q1184" s="112"/>
    </row>
    <row r="1185" spans="1:17" s="102" customFormat="1">
      <c r="A1185" s="110"/>
      <c r="B1185" s="110"/>
      <c r="C1185" s="111"/>
      <c r="D1185" s="111"/>
      <c r="E1185" s="111"/>
      <c r="F1185" s="111"/>
      <c r="G1185" s="110"/>
      <c r="H1185" s="108"/>
      <c r="I1185" s="108"/>
      <c r="P1185" s="112"/>
      <c r="Q1185" s="112"/>
    </row>
    <row r="1186" spans="1:17" s="102" customFormat="1">
      <c r="A1186" s="110"/>
      <c r="B1186" s="110"/>
      <c r="C1186" s="111"/>
      <c r="D1186" s="111"/>
      <c r="E1186" s="111"/>
      <c r="F1186" s="111"/>
      <c r="G1186" s="110"/>
      <c r="H1186" s="108"/>
      <c r="I1186" s="108"/>
      <c r="P1186" s="112"/>
      <c r="Q1186" s="112"/>
    </row>
    <row r="1187" spans="1:17" s="102" customFormat="1">
      <c r="A1187" s="110"/>
      <c r="B1187" s="110"/>
      <c r="C1187" s="111"/>
      <c r="D1187" s="111"/>
      <c r="E1187" s="111"/>
      <c r="F1187" s="111"/>
      <c r="G1187" s="110"/>
      <c r="H1187" s="108"/>
      <c r="I1187" s="108"/>
      <c r="P1187" s="112"/>
      <c r="Q1187" s="112"/>
    </row>
    <row r="1188" spans="1:17" s="102" customFormat="1">
      <c r="A1188" s="110"/>
      <c r="B1188" s="110"/>
      <c r="C1188" s="111"/>
      <c r="D1188" s="111"/>
      <c r="E1188" s="111"/>
      <c r="F1188" s="111"/>
      <c r="G1188" s="110"/>
      <c r="H1188" s="108"/>
      <c r="I1188" s="108"/>
      <c r="P1188" s="112"/>
      <c r="Q1188" s="112"/>
    </row>
    <row r="1189" spans="1:17" s="102" customFormat="1">
      <c r="A1189" s="110"/>
      <c r="B1189" s="110"/>
      <c r="C1189" s="111"/>
      <c r="D1189" s="111"/>
      <c r="E1189" s="111"/>
      <c r="F1189" s="111"/>
      <c r="G1189" s="110"/>
      <c r="H1189" s="108"/>
      <c r="I1189" s="108"/>
      <c r="P1189" s="112"/>
      <c r="Q1189" s="112"/>
    </row>
    <row r="1190" spans="1:17" s="102" customFormat="1">
      <c r="A1190" s="110"/>
      <c r="B1190" s="110"/>
      <c r="C1190" s="111"/>
      <c r="D1190" s="111"/>
      <c r="E1190" s="111"/>
      <c r="F1190" s="111"/>
      <c r="G1190" s="110"/>
      <c r="H1190" s="108"/>
      <c r="I1190" s="108"/>
      <c r="P1190" s="112"/>
      <c r="Q1190" s="112"/>
    </row>
    <row r="1191" spans="1:17" s="102" customFormat="1">
      <c r="A1191" s="110"/>
      <c r="B1191" s="110"/>
      <c r="C1191" s="111"/>
      <c r="D1191" s="111"/>
      <c r="E1191" s="111"/>
      <c r="F1191" s="111"/>
      <c r="G1191" s="110"/>
      <c r="H1191" s="108"/>
      <c r="I1191" s="108"/>
      <c r="P1191" s="112"/>
      <c r="Q1191" s="112"/>
    </row>
    <row r="1192" spans="1:17" s="102" customFormat="1">
      <c r="A1192" s="110"/>
      <c r="B1192" s="110"/>
      <c r="C1192" s="111"/>
      <c r="D1192" s="111"/>
      <c r="E1192" s="111"/>
      <c r="F1192" s="111"/>
      <c r="G1192" s="110"/>
      <c r="H1192" s="108"/>
      <c r="I1192" s="108"/>
      <c r="P1192" s="112"/>
      <c r="Q1192" s="112"/>
    </row>
    <row r="1193" spans="1:17" s="102" customFormat="1">
      <c r="A1193" s="110"/>
      <c r="B1193" s="110"/>
      <c r="C1193" s="111"/>
      <c r="D1193" s="111"/>
      <c r="E1193" s="111"/>
      <c r="F1193" s="111"/>
      <c r="G1193" s="110"/>
      <c r="H1193" s="108"/>
      <c r="I1193" s="108"/>
      <c r="P1193" s="112"/>
      <c r="Q1193" s="112"/>
    </row>
    <row r="1194" spans="1:17" s="102" customFormat="1">
      <c r="A1194" s="110"/>
      <c r="B1194" s="110"/>
      <c r="C1194" s="111"/>
      <c r="D1194" s="111"/>
      <c r="E1194" s="111"/>
      <c r="F1194" s="111"/>
      <c r="G1194" s="110"/>
      <c r="H1194" s="108"/>
      <c r="I1194" s="108"/>
      <c r="P1194" s="112"/>
      <c r="Q1194" s="112"/>
    </row>
    <row r="1195" spans="1:17" s="102" customFormat="1">
      <c r="A1195" s="110"/>
      <c r="B1195" s="110"/>
      <c r="C1195" s="111"/>
      <c r="D1195" s="111"/>
      <c r="E1195" s="111"/>
      <c r="F1195" s="111"/>
      <c r="G1195" s="110"/>
      <c r="H1195" s="108"/>
      <c r="I1195" s="108"/>
      <c r="P1195" s="112"/>
      <c r="Q1195" s="112"/>
    </row>
    <row r="1196" spans="1:17" s="102" customFormat="1">
      <c r="A1196" s="110"/>
      <c r="B1196" s="110"/>
      <c r="C1196" s="111"/>
      <c r="D1196" s="111"/>
      <c r="E1196" s="111"/>
      <c r="F1196" s="111"/>
      <c r="G1196" s="110"/>
      <c r="H1196" s="108"/>
      <c r="I1196" s="108"/>
      <c r="P1196" s="112"/>
      <c r="Q1196" s="112"/>
    </row>
    <row r="1197" spans="1:17" s="102" customFormat="1">
      <c r="A1197" s="110"/>
      <c r="B1197" s="110"/>
      <c r="C1197" s="111"/>
      <c r="D1197" s="111"/>
      <c r="E1197" s="111"/>
      <c r="F1197" s="111"/>
      <c r="G1197" s="110"/>
      <c r="H1197" s="108"/>
      <c r="I1197" s="108"/>
      <c r="P1197" s="112"/>
      <c r="Q1197" s="112"/>
    </row>
    <row r="1198" spans="1:17" s="102" customFormat="1">
      <c r="A1198" s="110"/>
      <c r="B1198" s="110"/>
      <c r="C1198" s="111"/>
      <c r="D1198" s="111"/>
      <c r="E1198" s="111"/>
      <c r="F1198" s="111"/>
      <c r="G1198" s="110"/>
      <c r="H1198" s="108"/>
      <c r="I1198" s="108"/>
      <c r="P1198" s="112"/>
      <c r="Q1198" s="112"/>
    </row>
    <row r="1199" spans="1:17" s="102" customFormat="1">
      <c r="A1199" s="110"/>
      <c r="B1199" s="110"/>
      <c r="C1199" s="111"/>
      <c r="D1199" s="111"/>
      <c r="E1199" s="111"/>
      <c r="F1199" s="111"/>
      <c r="G1199" s="110"/>
      <c r="H1199" s="108"/>
      <c r="I1199" s="108"/>
      <c r="P1199" s="112"/>
      <c r="Q1199" s="112"/>
    </row>
    <row r="1200" spans="1:17" s="102" customFormat="1">
      <c r="A1200" s="110"/>
      <c r="B1200" s="110"/>
      <c r="C1200" s="111"/>
      <c r="D1200" s="111"/>
      <c r="E1200" s="111"/>
      <c r="F1200" s="111"/>
      <c r="G1200" s="110"/>
      <c r="H1200" s="108"/>
      <c r="I1200" s="108"/>
      <c r="P1200" s="112"/>
      <c r="Q1200" s="112"/>
    </row>
    <row r="1201" spans="1:17" s="102" customFormat="1">
      <c r="A1201" s="110"/>
      <c r="B1201" s="110"/>
      <c r="C1201" s="111"/>
      <c r="D1201" s="111"/>
      <c r="E1201" s="111"/>
      <c r="F1201" s="111"/>
      <c r="G1201" s="110"/>
      <c r="H1201" s="108"/>
      <c r="I1201" s="108"/>
      <c r="P1201" s="112"/>
      <c r="Q1201" s="112"/>
    </row>
    <row r="1202" spans="1:17" s="102" customFormat="1">
      <c r="A1202" s="110"/>
      <c r="B1202" s="110"/>
      <c r="C1202" s="111"/>
      <c r="D1202" s="111"/>
      <c r="E1202" s="111"/>
      <c r="F1202" s="111"/>
      <c r="G1202" s="110"/>
      <c r="H1202" s="108"/>
      <c r="I1202" s="108"/>
      <c r="P1202" s="112"/>
      <c r="Q1202" s="112"/>
    </row>
    <row r="1203" spans="1:17" s="102" customFormat="1">
      <c r="A1203" s="110"/>
      <c r="B1203" s="110"/>
      <c r="C1203" s="111"/>
      <c r="D1203" s="111"/>
      <c r="E1203" s="111"/>
      <c r="F1203" s="111"/>
      <c r="G1203" s="110"/>
      <c r="H1203" s="108"/>
      <c r="I1203" s="108"/>
      <c r="P1203" s="112"/>
      <c r="Q1203" s="112"/>
    </row>
    <row r="1204" spans="1:17" s="102" customFormat="1">
      <c r="A1204" s="110"/>
      <c r="B1204" s="110"/>
      <c r="C1204" s="111"/>
      <c r="D1204" s="111"/>
      <c r="E1204" s="111"/>
      <c r="F1204" s="111"/>
      <c r="G1204" s="110"/>
      <c r="H1204" s="108"/>
      <c r="I1204" s="108"/>
      <c r="P1204" s="112"/>
      <c r="Q1204" s="112"/>
    </row>
    <row r="1205" spans="1:17" s="102" customFormat="1">
      <c r="A1205" s="110"/>
      <c r="B1205" s="110"/>
      <c r="C1205" s="111"/>
      <c r="D1205" s="111"/>
      <c r="E1205" s="111"/>
      <c r="F1205" s="111"/>
      <c r="G1205" s="110"/>
      <c r="H1205" s="108"/>
      <c r="I1205" s="108"/>
      <c r="P1205" s="112"/>
      <c r="Q1205" s="112"/>
    </row>
    <row r="1206" spans="1:17" s="102" customFormat="1">
      <c r="A1206" s="110"/>
      <c r="B1206" s="110"/>
      <c r="C1206" s="111"/>
      <c r="D1206" s="111"/>
      <c r="E1206" s="111"/>
      <c r="F1206" s="111"/>
      <c r="G1206" s="110"/>
      <c r="H1206" s="108"/>
      <c r="I1206" s="108"/>
      <c r="P1206" s="112"/>
      <c r="Q1206" s="112"/>
    </row>
    <row r="1207" spans="1:17" s="102" customFormat="1">
      <c r="A1207" s="110"/>
      <c r="B1207" s="110"/>
      <c r="C1207" s="111"/>
      <c r="D1207" s="111"/>
      <c r="E1207" s="111"/>
      <c r="F1207" s="111"/>
      <c r="G1207" s="110"/>
      <c r="H1207" s="108"/>
      <c r="I1207" s="108"/>
      <c r="P1207" s="112"/>
      <c r="Q1207" s="112"/>
    </row>
    <row r="1208" spans="1:17" s="102" customFormat="1">
      <c r="A1208" s="110"/>
      <c r="B1208" s="110"/>
      <c r="C1208" s="111"/>
      <c r="D1208" s="111"/>
      <c r="E1208" s="111"/>
      <c r="F1208" s="111"/>
      <c r="G1208" s="110"/>
      <c r="H1208" s="108"/>
      <c r="I1208" s="108"/>
      <c r="P1208" s="112"/>
      <c r="Q1208" s="112"/>
    </row>
    <row r="1209" spans="1:17" s="102" customFormat="1">
      <c r="A1209" s="110"/>
      <c r="B1209" s="110"/>
      <c r="C1209" s="111"/>
      <c r="D1209" s="111"/>
      <c r="E1209" s="111"/>
      <c r="F1209" s="111"/>
      <c r="G1209" s="110"/>
      <c r="H1209" s="108"/>
      <c r="I1209" s="108"/>
      <c r="P1209" s="112"/>
      <c r="Q1209" s="112"/>
    </row>
    <row r="1210" spans="1:17" s="102" customFormat="1">
      <c r="A1210" s="110"/>
      <c r="B1210" s="110"/>
      <c r="C1210" s="111"/>
      <c r="D1210" s="111"/>
      <c r="E1210" s="111"/>
      <c r="F1210" s="111"/>
      <c r="G1210" s="110"/>
      <c r="H1210" s="108"/>
      <c r="I1210" s="108"/>
      <c r="P1210" s="112"/>
      <c r="Q1210" s="112"/>
    </row>
    <row r="1211" spans="1:17" s="102" customFormat="1">
      <c r="A1211" s="110"/>
      <c r="B1211" s="110"/>
      <c r="C1211" s="111"/>
      <c r="D1211" s="111"/>
      <c r="E1211" s="111"/>
      <c r="F1211" s="111"/>
      <c r="G1211" s="110"/>
      <c r="H1211" s="108"/>
      <c r="I1211" s="108"/>
      <c r="P1211" s="112"/>
      <c r="Q1211" s="112"/>
    </row>
    <row r="1212" spans="1:17" s="102" customFormat="1">
      <c r="A1212" s="110"/>
      <c r="B1212" s="110"/>
      <c r="C1212" s="111"/>
      <c r="D1212" s="111"/>
      <c r="E1212" s="111"/>
      <c r="F1212" s="111"/>
      <c r="G1212" s="110"/>
      <c r="H1212" s="108"/>
      <c r="I1212" s="108"/>
      <c r="P1212" s="112"/>
      <c r="Q1212" s="112"/>
    </row>
    <row r="1213" spans="1:17" s="102" customFormat="1">
      <c r="A1213" s="110"/>
      <c r="B1213" s="110"/>
      <c r="C1213" s="111"/>
      <c r="D1213" s="111"/>
      <c r="E1213" s="111"/>
      <c r="F1213" s="111"/>
      <c r="G1213" s="110"/>
      <c r="H1213" s="108"/>
      <c r="I1213" s="108"/>
      <c r="P1213" s="112"/>
      <c r="Q1213" s="112"/>
    </row>
    <row r="1214" spans="1:17" s="102" customFormat="1">
      <c r="A1214" s="110"/>
      <c r="B1214" s="110"/>
      <c r="C1214" s="111"/>
      <c r="D1214" s="111"/>
      <c r="E1214" s="111"/>
      <c r="F1214" s="111"/>
      <c r="G1214" s="110"/>
      <c r="H1214" s="108"/>
      <c r="I1214" s="108"/>
      <c r="P1214" s="112"/>
      <c r="Q1214" s="112"/>
    </row>
    <row r="1215" spans="1:17" s="102" customFormat="1">
      <c r="A1215" s="110"/>
      <c r="B1215" s="110"/>
      <c r="C1215" s="111"/>
      <c r="D1215" s="111"/>
      <c r="E1215" s="111"/>
      <c r="F1215" s="111"/>
      <c r="G1215" s="110"/>
      <c r="H1215" s="108"/>
      <c r="I1215" s="108"/>
      <c r="P1215" s="112"/>
      <c r="Q1215" s="112"/>
    </row>
    <row r="1216" spans="1:17" s="102" customFormat="1">
      <c r="A1216" s="110"/>
      <c r="B1216" s="110"/>
      <c r="C1216" s="111"/>
      <c r="D1216" s="111"/>
      <c r="E1216" s="111"/>
      <c r="F1216" s="111"/>
      <c r="G1216" s="110"/>
      <c r="H1216" s="108"/>
      <c r="I1216" s="108"/>
      <c r="P1216" s="112"/>
      <c r="Q1216" s="112"/>
    </row>
    <row r="1217" spans="1:17" s="102" customFormat="1">
      <c r="A1217" s="110"/>
      <c r="B1217" s="110"/>
      <c r="C1217" s="111"/>
      <c r="D1217" s="111"/>
      <c r="E1217" s="111"/>
      <c r="F1217" s="111"/>
      <c r="G1217" s="110"/>
      <c r="H1217" s="108"/>
      <c r="I1217" s="108"/>
      <c r="P1217" s="112"/>
      <c r="Q1217" s="112"/>
    </row>
    <row r="1218" spans="1:17" s="102" customFormat="1">
      <c r="A1218" s="110"/>
      <c r="B1218" s="110"/>
      <c r="C1218" s="111"/>
      <c r="D1218" s="111"/>
      <c r="E1218" s="111"/>
      <c r="F1218" s="111"/>
      <c r="G1218" s="110"/>
      <c r="H1218" s="108"/>
      <c r="I1218" s="108"/>
      <c r="P1218" s="112"/>
      <c r="Q1218" s="112"/>
    </row>
    <row r="1219" spans="1:17" s="102" customFormat="1">
      <c r="A1219" s="110"/>
      <c r="B1219" s="110"/>
      <c r="C1219" s="111"/>
      <c r="D1219" s="111"/>
      <c r="E1219" s="111"/>
      <c r="F1219" s="111"/>
      <c r="G1219" s="110"/>
      <c r="H1219" s="108"/>
      <c r="I1219" s="108"/>
      <c r="P1219" s="112"/>
      <c r="Q1219" s="112"/>
    </row>
    <row r="1220" spans="1:17" s="102" customFormat="1">
      <c r="A1220" s="110"/>
      <c r="B1220" s="110"/>
      <c r="C1220" s="111"/>
      <c r="D1220" s="111"/>
      <c r="E1220" s="111"/>
      <c r="F1220" s="111"/>
      <c r="G1220" s="110"/>
      <c r="H1220" s="108"/>
      <c r="I1220" s="108"/>
      <c r="P1220" s="112"/>
      <c r="Q1220" s="112"/>
    </row>
    <row r="1221" spans="1:17" s="102" customFormat="1">
      <c r="A1221" s="110"/>
      <c r="B1221" s="110"/>
      <c r="C1221" s="111"/>
      <c r="D1221" s="111"/>
      <c r="E1221" s="111"/>
      <c r="F1221" s="111"/>
      <c r="G1221" s="110"/>
      <c r="H1221" s="108"/>
      <c r="I1221" s="108"/>
      <c r="P1221" s="112"/>
      <c r="Q1221" s="112"/>
    </row>
    <row r="1222" spans="1:17" s="102" customFormat="1">
      <c r="A1222" s="110"/>
      <c r="B1222" s="110"/>
      <c r="C1222" s="111"/>
      <c r="D1222" s="111"/>
      <c r="E1222" s="111"/>
      <c r="F1222" s="111"/>
      <c r="G1222" s="110"/>
      <c r="H1222" s="108"/>
      <c r="I1222" s="108"/>
      <c r="P1222" s="112"/>
      <c r="Q1222" s="112"/>
    </row>
    <row r="1223" spans="1:17" s="102" customFormat="1">
      <c r="A1223" s="110"/>
      <c r="B1223" s="110"/>
      <c r="C1223" s="111"/>
      <c r="D1223" s="111"/>
      <c r="E1223" s="111"/>
      <c r="F1223" s="111"/>
      <c r="G1223" s="110"/>
      <c r="H1223" s="108"/>
      <c r="I1223" s="108"/>
      <c r="P1223" s="112"/>
      <c r="Q1223" s="112"/>
    </row>
    <row r="1224" spans="1:17" s="102" customFormat="1">
      <c r="A1224" s="110"/>
      <c r="B1224" s="110"/>
      <c r="C1224" s="111"/>
      <c r="D1224" s="111"/>
      <c r="E1224" s="111"/>
      <c r="F1224" s="111"/>
      <c r="G1224" s="110"/>
      <c r="H1224" s="108"/>
      <c r="I1224" s="108"/>
      <c r="P1224" s="112"/>
      <c r="Q1224" s="112"/>
    </row>
    <row r="1225" spans="1:17" s="102" customFormat="1">
      <c r="A1225" s="110"/>
      <c r="B1225" s="110"/>
      <c r="C1225" s="111"/>
      <c r="D1225" s="111"/>
      <c r="E1225" s="111"/>
      <c r="F1225" s="111"/>
      <c r="G1225" s="110"/>
      <c r="H1225" s="108"/>
      <c r="I1225" s="108"/>
      <c r="P1225" s="112"/>
      <c r="Q1225" s="112"/>
    </row>
    <row r="1226" spans="1:17" s="102" customFormat="1">
      <c r="A1226" s="110"/>
      <c r="B1226" s="110"/>
      <c r="C1226" s="111"/>
      <c r="D1226" s="111"/>
      <c r="E1226" s="111"/>
      <c r="F1226" s="111"/>
      <c r="G1226" s="110"/>
      <c r="H1226" s="108"/>
      <c r="I1226" s="108"/>
      <c r="P1226" s="112"/>
      <c r="Q1226" s="112"/>
    </row>
    <row r="1227" spans="1:17" s="102" customFormat="1">
      <c r="A1227" s="110"/>
      <c r="B1227" s="110"/>
      <c r="C1227" s="111"/>
      <c r="D1227" s="111"/>
      <c r="E1227" s="111"/>
      <c r="F1227" s="111"/>
      <c r="G1227" s="110"/>
      <c r="H1227" s="108"/>
      <c r="I1227" s="108"/>
      <c r="P1227" s="112"/>
      <c r="Q1227" s="112"/>
    </row>
    <row r="1228" spans="1:17" s="102" customFormat="1">
      <c r="A1228" s="110"/>
      <c r="B1228" s="110"/>
      <c r="C1228" s="111"/>
      <c r="D1228" s="111"/>
      <c r="E1228" s="111"/>
      <c r="F1228" s="111"/>
      <c r="G1228" s="110"/>
      <c r="H1228" s="108"/>
      <c r="I1228" s="108"/>
      <c r="P1228" s="112"/>
      <c r="Q1228" s="112"/>
    </row>
    <row r="1229" spans="1:17" s="102" customFormat="1">
      <c r="A1229" s="110"/>
      <c r="B1229" s="110"/>
      <c r="C1229" s="111"/>
      <c r="D1229" s="111"/>
      <c r="E1229" s="111"/>
      <c r="F1229" s="111"/>
      <c r="G1229" s="110"/>
      <c r="H1229" s="108"/>
      <c r="I1229" s="108"/>
      <c r="P1229" s="112"/>
      <c r="Q1229" s="112"/>
    </row>
    <row r="1230" spans="1:17" s="102" customFormat="1">
      <c r="A1230" s="110"/>
      <c r="B1230" s="110"/>
      <c r="C1230" s="111"/>
      <c r="D1230" s="111"/>
      <c r="E1230" s="111"/>
      <c r="F1230" s="111"/>
      <c r="G1230" s="110"/>
      <c r="H1230" s="108"/>
      <c r="I1230" s="108"/>
      <c r="P1230" s="112"/>
      <c r="Q1230" s="112"/>
    </row>
    <row r="1231" spans="1:17" s="102" customFormat="1">
      <c r="A1231" s="110"/>
      <c r="B1231" s="110"/>
      <c r="C1231" s="111"/>
      <c r="D1231" s="111"/>
      <c r="E1231" s="111"/>
      <c r="F1231" s="111"/>
      <c r="G1231" s="110"/>
      <c r="H1231" s="108"/>
      <c r="I1231" s="108"/>
      <c r="P1231" s="112"/>
      <c r="Q1231" s="112"/>
    </row>
    <row r="1232" spans="1:17" s="102" customFormat="1">
      <c r="A1232" s="110"/>
      <c r="B1232" s="110"/>
      <c r="C1232" s="111"/>
      <c r="D1232" s="111"/>
      <c r="E1232" s="111"/>
      <c r="F1232" s="111"/>
      <c r="G1232" s="110"/>
      <c r="H1232" s="108"/>
      <c r="I1232" s="108"/>
      <c r="P1232" s="112"/>
      <c r="Q1232" s="112"/>
    </row>
    <row r="1233" spans="1:17" s="102" customFormat="1">
      <c r="A1233" s="110"/>
      <c r="B1233" s="110"/>
      <c r="C1233" s="111"/>
      <c r="D1233" s="111"/>
      <c r="E1233" s="111"/>
      <c r="F1233" s="111"/>
      <c r="G1233" s="110"/>
      <c r="H1233" s="108"/>
      <c r="I1233" s="108"/>
      <c r="P1233" s="112"/>
      <c r="Q1233" s="112"/>
    </row>
    <row r="1234" spans="1:17" s="102" customFormat="1">
      <c r="A1234" s="110"/>
      <c r="B1234" s="110"/>
      <c r="C1234" s="111"/>
      <c r="D1234" s="111"/>
      <c r="E1234" s="111"/>
      <c r="F1234" s="111"/>
      <c r="G1234" s="110"/>
      <c r="H1234" s="108"/>
      <c r="I1234" s="108"/>
      <c r="P1234" s="112"/>
      <c r="Q1234" s="112"/>
    </row>
    <row r="1235" spans="1:17" s="102" customFormat="1">
      <c r="A1235" s="110"/>
      <c r="B1235" s="110"/>
      <c r="C1235" s="111"/>
      <c r="D1235" s="111"/>
      <c r="E1235" s="111"/>
      <c r="F1235" s="111"/>
      <c r="G1235" s="110"/>
      <c r="H1235" s="108"/>
      <c r="I1235" s="108"/>
      <c r="P1235" s="112"/>
      <c r="Q1235" s="112"/>
    </row>
    <row r="1236" spans="1:17" s="102" customFormat="1">
      <c r="A1236" s="110"/>
      <c r="B1236" s="110"/>
      <c r="C1236" s="111"/>
      <c r="D1236" s="111"/>
      <c r="E1236" s="111"/>
      <c r="F1236" s="111"/>
      <c r="G1236" s="110"/>
      <c r="H1236" s="108"/>
      <c r="I1236" s="108"/>
      <c r="P1236" s="112"/>
      <c r="Q1236" s="112"/>
    </row>
    <row r="1237" spans="1:17" s="102" customFormat="1">
      <c r="A1237" s="110"/>
      <c r="B1237" s="110"/>
      <c r="C1237" s="111"/>
      <c r="D1237" s="111"/>
      <c r="E1237" s="111"/>
      <c r="F1237" s="111"/>
      <c r="G1237" s="110"/>
      <c r="H1237" s="108"/>
      <c r="I1237" s="108"/>
      <c r="P1237" s="112"/>
      <c r="Q1237" s="112"/>
    </row>
    <row r="1238" spans="1:17" s="102" customFormat="1">
      <c r="A1238" s="110"/>
      <c r="B1238" s="110"/>
      <c r="C1238" s="111"/>
      <c r="D1238" s="111"/>
      <c r="E1238" s="111"/>
      <c r="F1238" s="111"/>
      <c r="G1238" s="110"/>
      <c r="H1238" s="108"/>
      <c r="I1238" s="108"/>
      <c r="P1238" s="112"/>
      <c r="Q1238" s="112"/>
    </row>
    <row r="1239" spans="1:17" s="102" customFormat="1">
      <c r="A1239" s="110"/>
      <c r="B1239" s="110"/>
      <c r="C1239" s="111"/>
      <c r="D1239" s="111"/>
      <c r="E1239" s="111"/>
      <c r="F1239" s="111"/>
      <c r="G1239" s="110"/>
      <c r="H1239" s="108"/>
      <c r="I1239" s="108"/>
      <c r="P1239" s="112"/>
      <c r="Q1239" s="112"/>
    </row>
    <row r="1240" spans="1:17" s="102" customFormat="1">
      <c r="A1240" s="110"/>
      <c r="B1240" s="110"/>
      <c r="C1240" s="111"/>
      <c r="D1240" s="111"/>
      <c r="E1240" s="111"/>
      <c r="F1240" s="111"/>
      <c r="G1240" s="110"/>
      <c r="H1240" s="108"/>
      <c r="I1240" s="108"/>
      <c r="P1240" s="112"/>
      <c r="Q1240" s="112"/>
    </row>
    <row r="1241" spans="1:17" s="102" customFormat="1">
      <c r="A1241" s="110"/>
      <c r="B1241" s="110"/>
      <c r="C1241" s="111"/>
      <c r="D1241" s="111"/>
      <c r="E1241" s="111"/>
      <c r="F1241" s="111"/>
      <c r="G1241" s="110"/>
      <c r="H1241" s="108"/>
      <c r="I1241" s="108"/>
      <c r="P1241" s="112"/>
      <c r="Q1241" s="112"/>
    </row>
    <row r="1242" spans="1:17" s="102" customFormat="1">
      <c r="A1242" s="110"/>
      <c r="B1242" s="110"/>
      <c r="C1242" s="111"/>
      <c r="D1242" s="111"/>
      <c r="E1242" s="111"/>
      <c r="F1242" s="111"/>
      <c r="G1242" s="110"/>
      <c r="H1242" s="108"/>
      <c r="I1242" s="108"/>
      <c r="P1242" s="112"/>
      <c r="Q1242" s="112"/>
    </row>
    <row r="1243" spans="1:17" s="102" customFormat="1">
      <c r="A1243" s="110"/>
      <c r="B1243" s="110"/>
      <c r="C1243" s="111"/>
      <c r="D1243" s="111"/>
      <c r="E1243" s="111"/>
      <c r="F1243" s="111"/>
      <c r="G1243" s="110"/>
      <c r="H1243" s="108"/>
      <c r="I1243" s="108"/>
      <c r="P1243" s="112"/>
      <c r="Q1243" s="112"/>
    </row>
    <row r="1244" spans="1:17" s="102" customFormat="1">
      <c r="A1244" s="110"/>
      <c r="B1244" s="110"/>
      <c r="C1244" s="111"/>
      <c r="D1244" s="111"/>
      <c r="E1244" s="111"/>
      <c r="F1244" s="111"/>
      <c r="G1244" s="110"/>
      <c r="H1244" s="108"/>
      <c r="I1244" s="108"/>
      <c r="P1244" s="112"/>
      <c r="Q1244" s="112"/>
    </row>
    <row r="1245" spans="1:17" s="102" customFormat="1">
      <c r="A1245" s="110"/>
      <c r="B1245" s="110"/>
      <c r="C1245" s="111"/>
      <c r="D1245" s="111"/>
      <c r="E1245" s="111"/>
      <c r="F1245" s="111"/>
      <c r="G1245" s="110"/>
      <c r="H1245" s="108"/>
      <c r="I1245" s="108"/>
      <c r="P1245" s="112"/>
      <c r="Q1245" s="112"/>
    </row>
    <row r="1246" spans="1:17" s="102" customFormat="1">
      <c r="A1246" s="110"/>
      <c r="B1246" s="110"/>
      <c r="C1246" s="111"/>
      <c r="D1246" s="111"/>
      <c r="E1246" s="111"/>
      <c r="F1246" s="111"/>
      <c r="G1246" s="110"/>
      <c r="H1246" s="108"/>
      <c r="I1246" s="108"/>
      <c r="P1246" s="112"/>
      <c r="Q1246" s="112"/>
    </row>
    <row r="1247" spans="1:17" s="102" customFormat="1">
      <c r="A1247" s="110"/>
      <c r="B1247" s="110"/>
      <c r="C1247" s="111"/>
      <c r="D1247" s="111"/>
      <c r="E1247" s="111"/>
      <c r="F1247" s="111"/>
      <c r="G1247" s="110"/>
      <c r="H1247" s="108"/>
      <c r="I1247" s="108"/>
      <c r="P1247" s="112"/>
      <c r="Q1247" s="112"/>
    </row>
    <row r="1248" spans="1:17" s="102" customFormat="1">
      <c r="A1248" s="110"/>
      <c r="B1248" s="110"/>
      <c r="C1248" s="111"/>
      <c r="D1248" s="111"/>
      <c r="E1248" s="111"/>
      <c r="F1248" s="111"/>
      <c r="G1248" s="110"/>
      <c r="H1248" s="108"/>
      <c r="I1248" s="108"/>
      <c r="P1248" s="112"/>
      <c r="Q1248" s="112"/>
    </row>
    <row r="1249" spans="1:17" s="102" customFormat="1">
      <c r="A1249" s="110"/>
      <c r="B1249" s="110"/>
      <c r="C1249" s="111"/>
      <c r="D1249" s="111"/>
      <c r="E1249" s="111"/>
      <c r="F1249" s="111"/>
      <c r="G1249" s="110"/>
      <c r="H1249" s="108"/>
      <c r="I1249" s="108"/>
      <c r="P1249" s="112"/>
      <c r="Q1249" s="112"/>
    </row>
    <row r="1250" spans="1:17" s="102" customFormat="1">
      <c r="A1250" s="110"/>
      <c r="B1250" s="110"/>
      <c r="C1250" s="111"/>
      <c r="D1250" s="111"/>
      <c r="E1250" s="111"/>
      <c r="F1250" s="111"/>
      <c r="G1250" s="110"/>
      <c r="H1250" s="108"/>
      <c r="I1250" s="108"/>
      <c r="P1250" s="112"/>
      <c r="Q1250" s="112"/>
    </row>
    <row r="1251" spans="1:17" s="102" customFormat="1">
      <c r="A1251" s="110"/>
      <c r="B1251" s="110"/>
      <c r="C1251" s="111"/>
      <c r="D1251" s="111"/>
      <c r="E1251" s="111"/>
      <c r="F1251" s="111"/>
      <c r="G1251" s="110"/>
      <c r="H1251" s="108"/>
      <c r="I1251" s="108"/>
      <c r="P1251" s="112"/>
      <c r="Q1251" s="112"/>
    </row>
    <row r="1252" spans="1:17" s="102" customFormat="1">
      <c r="A1252" s="110"/>
      <c r="B1252" s="110"/>
      <c r="C1252" s="111"/>
      <c r="D1252" s="111"/>
      <c r="E1252" s="111"/>
      <c r="F1252" s="111"/>
      <c r="G1252" s="110"/>
      <c r="H1252" s="108"/>
      <c r="I1252" s="108"/>
      <c r="P1252" s="112"/>
      <c r="Q1252" s="112"/>
    </row>
    <row r="1253" spans="1:17" s="102" customFormat="1">
      <c r="A1253" s="110"/>
      <c r="B1253" s="110"/>
      <c r="C1253" s="111"/>
      <c r="D1253" s="111"/>
      <c r="E1253" s="111"/>
      <c r="F1253" s="111"/>
      <c r="G1253" s="110"/>
      <c r="H1253" s="108"/>
      <c r="I1253" s="108"/>
      <c r="P1253" s="112"/>
      <c r="Q1253" s="112"/>
    </row>
    <row r="1254" spans="1:17" s="102" customFormat="1">
      <c r="A1254" s="110"/>
      <c r="B1254" s="110"/>
      <c r="C1254" s="111"/>
      <c r="D1254" s="111"/>
      <c r="E1254" s="111"/>
      <c r="F1254" s="111"/>
      <c r="G1254" s="110"/>
      <c r="H1254" s="108"/>
      <c r="I1254" s="108"/>
      <c r="P1254" s="112"/>
      <c r="Q1254" s="112"/>
    </row>
    <row r="1255" spans="1:17" s="102" customFormat="1">
      <c r="A1255" s="110"/>
      <c r="B1255" s="110"/>
      <c r="C1255" s="111"/>
      <c r="D1255" s="111"/>
      <c r="E1255" s="111"/>
      <c r="F1255" s="111"/>
      <c r="G1255" s="110"/>
      <c r="H1255" s="108"/>
      <c r="I1255" s="108"/>
      <c r="P1255" s="112"/>
      <c r="Q1255" s="112"/>
    </row>
    <row r="1256" spans="1:17" s="102" customFormat="1">
      <c r="A1256" s="110"/>
      <c r="B1256" s="110"/>
      <c r="C1256" s="111"/>
      <c r="D1256" s="111"/>
      <c r="E1256" s="111"/>
      <c r="F1256" s="111"/>
      <c r="G1256" s="110"/>
      <c r="H1256" s="108"/>
      <c r="I1256" s="108"/>
      <c r="P1256" s="112"/>
      <c r="Q1256" s="112"/>
    </row>
    <row r="1257" spans="1:17" s="102" customFormat="1">
      <c r="A1257" s="110"/>
      <c r="B1257" s="110"/>
      <c r="C1257" s="111"/>
      <c r="D1257" s="111"/>
      <c r="E1257" s="111"/>
      <c r="F1257" s="111"/>
      <c r="G1257" s="110"/>
      <c r="H1257" s="108"/>
      <c r="I1257" s="108"/>
      <c r="P1257" s="112"/>
      <c r="Q1257" s="112"/>
    </row>
    <row r="1258" spans="1:17" s="102" customFormat="1">
      <c r="A1258" s="110"/>
      <c r="B1258" s="110"/>
      <c r="C1258" s="111"/>
      <c r="D1258" s="111"/>
      <c r="E1258" s="111"/>
      <c r="F1258" s="111"/>
      <c r="G1258" s="110"/>
      <c r="H1258" s="108"/>
      <c r="I1258" s="108"/>
      <c r="P1258" s="112"/>
      <c r="Q1258" s="112"/>
    </row>
    <row r="1259" spans="1:17" s="102" customFormat="1">
      <c r="A1259" s="110"/>
      <c r="B1259" s="110"/>
      <c r="C1259" s="111"/>
      <c r="D1259" s="111"/>
      <c r="E1259" s="111"/>
      <c r="F1259" s="111"/>
      <c r="G1259" s="110"/>
      <c r="H1259" s="108"/>
      <c r="I1259" s="108"/>
      <c r="P1259" s="112"/>
      <c r="Q1259" s="112"/>
    </row>
    <row r="1260" spans="1:17" s="102" customFormat="1">
      <c r="A1260" s="110"/>
      <c r="B1260" s="110"/>
      <c r="C1260" s="111"/>
      <c r="D1260" s="111"/>
      <c r="E1260" s="111"/>
      <c r="F1260" s="111"/>
      <c r="G1260" s="110"/>
      <c r="H1260" s="108"/>
      <c r="I1260" s="108"/>
      <c r="P1260" s="112"/>
      <c r="Q1260" s="112"/>
    </row>
    <row r="1261" spans="1:17" s="102" customFormat="1">
      <c r="A1261" s="110"/>
      <c r="B1261" s="110"/>
      <c r="C1261" s="111"/>
      <c r="D1261" s="111"/>
      <c r="E1261" s="111"/>
      <c r="F1261" s="111"/>
      <c r="G1261" s="110"/>
      <c r="H1261" s="108"/>
      <c r="I1261" s="108"/>
      <c r="P1261" s="112"/>
      <c r="Q1261" s="112"/>
    </row>
    <row r="1262" spans="1:17" s="102" customFormat="1">
      <c r="A1262" s="110"/>
      <c r="B1262" s="110"/>
      <c r="C1262" s="111"/>
      <c r="D1262" s="111"/>
      <c r="E1262" s="111"/>
      <c r="F1262" s="111"/>
      <c r="G1262" s="110"/>
      <c r="H1262" s="108"/>
      <c r="I1262" s="108"/>
      <c r="P1262" s="112"/>
      <c r="Q1262" s="112"/>
    </row>
    <row r="1263" spans="1:17" s="102" customFormat="1">
      <c r="A1263" s="110"/>
      <c r="B1263" s="110"/>
      <c r="C1263" s="111"/>
      <c r="D1263" s="111"/>
      <c r="E1263" s="111"/>
      <c r="F1263" s="111"/>
      <c r="G1263" s="110"/>
      <c r="H1263" s="108"/>
      <c r="I1263" s="108"/>
      <c r="P1263" s="112"/>
      <c r="Q1263" s="112"/>
    </row>
    <row r="1264" spans="1:17" s="102" customFormat="1">
      <c r="A1264" s="110"/>
      <c r="B1264" s="110"/>
      <c r="C1264" s="111"/>
      <c r="D1264" s="111"/>
      <c r="E1264" s="111"/>
      <c r="F1264" s="111"/>
      <c r="G1264" s="110"/>
      <c r="H1264" s="108"/>
      <c r="I1264" s="108"/>
      <c r="P1264" s="112"/>
      <c r="Q1264" s="112"/>
    </row>
    <row r="1265" spans="1:17" s="102" customFormat="1">
      <c r="A1265" s="110"/>
      <c r="B1265" s="110"/>
      <c r="C1265" s="111"/>
      <c r="D1265" s="111"/>
      <c r="E1265" s="111"/>
      <c r="F1265" s="111"/>
      <c r="G1265" s="110"/>
      <c r="H1265" s="108"/>
      <c r="I1265" s="108"/>
      <c r="P1265" s="112"/>
      <c r="Q1265" s="112"/>
    </row>
    <row r="1266" spans="1:17" s="102" customFormat="1">
      <c r="A1266" s="110"/>
      <c r="B1266" s="110"/>
      <c r="C1266" s="111"/>
      <c r="D1266" s="111"/>
      <c r="E1266" s="111"/>
      <c r="F1266" s="111"/>
      <c r="G1266" s="110"/>
      <c r="H1266" s="108"/>
      <c r="I1266" s="108"/>
      <c r="P1266" s="112"/>
      <c r="Q1266" s="112"/>
    </row>
    <row r="1267" spans="1:17" s="102" customFormat="1">
      <c r="A1267" s="110"/>
      <c r="B1267" s="110"/>
      <c r="C1267" s="111"/>
      <c r="D1267" s="111"/>
      <c r="E1267" s="111"/>
      <c r="F1267" s="111"/>
      <c r="G1267" s="110"/>
      <c r="H1267" s="108"/>
      <c r="I1267" s="108"/>
      <c r="P1267" s="112"/>
      <c r="Q1267" s="112"/>
    </row>
    <row r="1268" spans="1:17" s="102" customFormat="1">
      <c r="A1268" s="110"/>
      <c r="B1268" s="110"/>
      <c r="C1268" s="111"/>
      <c r="D1268" s="111"/>
      <c r="E1268" s="111"/>
      <c r="F1268" s="111"/>
      <c r="G1268" s="110"/>
      <c r="H1268" s="108"/>
      <c r="I1268" s="108"/>
      <c r="P1268" s="112"/>
      <c r="Q1268" s="112"/>
    </row>
    <row r="1269" spans="1:17" s="102" customFormat="1">
      <c r="A1269" s="110"/>
      <c r="B1269" s="110"/>
      <c r="C1269" s="111"/>
      <c r="D1269" s="111"/>
      <c r="E1269" s="111"/>
      <c r="F1269" s="111"/>
      <c r="G1269" s="110"/>
      <c r="H1269" s="108"/>
      <c r="I1269" s="108"/>
      <c r="P1269" s="112"/>
      <c r="Q1269" s="112"/>
    </row>
    <row r="1270" spans="1:17" s="102" customFormat="1">
      <c r="A1270" s="110"/>
      <c r="B1270" s="110"/>
      <c r="C1270" s="111"/>
      <c r="D1270" s="111"/>
      <c r="E1270" s="111"/>
      <c r="F1270" s="111"/>
      <c r="G1270" s="110"/>
      <c r="H1270" s="108"/>
      <c r="I1270" s="108"/>
      <c r="P1270" s="112"/>
      <c r="Q1270" s="112"/>
    </row>
    <row r="1271" spans="1:17" s="102" customFormat="1">
      <c r="A1271" s="110"/>
      <c r="B1271" s="110"/>
      <c r="C1271" s="111"/>
      <c r="D1271" s="111"/>
      <c r="E1271" s="111"/>
      <c r="F1271" s="111"/>
      <c r="G1271" s="110"/>
      <c r="H1271" s="108"/>
      <c r="I1271" s="108"/>
      <c r="P1271" s="112"/>
      <c r="Q1271" s="112"/>
    </row>
    <row r="1272" spans="1:17" s="102" customFormat="1">
      <c r="A1272" s="110"/>
      <c r="B1272" s="110"/>
      <c r="C1272" s="111"/>
      <c r="D1272" s="111"/>
      <c r="E1272" s="111"/>
      <c r="F1272" s="111"/>
      <c r="G1272" s="110"/>
      <c r="H1272" s="108"/>
      <c r="I1272" s="108"/>
      <c r="P1272" s="112"/>
      <c r="Q1272" s="112"/>
    </row>
    <row r="1273" spans="1:17" s="102" customFormat="1">
      <c r="A1273" s="110"/>
      <c r="B1273" s="110"/>
      <c r="C1273" s="111"/>
      <c r="D1273" s="111"/>
      <c r="E1273" s="111"/>
      <c r="F1273" s="111"/>
      <c r="G1273" s="110"/>
      <c r="H1273" s="108"/>
      <c r="I1273" s="108"/>
      <c r="P1273" s="112"/>
      <c r="Q1273" s="112"/>
    </row>
    <row r="1274" spans="1:17" s="102" customFormat="1">
      <c r="A1274" s="110"/>
      <c r="B1274" s="110"/>
      <c r="C1274" s="111"/>
      <c r="D1274" s="111"/>
      <c r="E1274" s="111"/>
      <c r="F1274" s="111"/>
      <c r="G1274" s="110"/>
      <c r="H1274" s="108"/>
      <c r="I1274" s="108"/>
      <c r="P1274" s="112"/>
      <c r="Q1274" s="112"/>
    </row>
    <row r="1275" spans="1:17" s="102" customFormat="1">
      <c r="A1275" s="110"/>
      <c r="B1275" s="110"/>
      <c r="C1275" s="111"/>
      <c r="D1275" s="111"/>
      <c r="E1275" s="111"/>
      <c r="F1275" s="111"/>
      <c r="G1275" s="110"/>
      <c r="H1275" s="108"/>
      <c r="I1275" s="108"/>
      <c r="P1275" s="112"/>
      <c r="Q1275" s="112"/>
    </row>
    <row r="1276" spans="1:17" s="102" customFormat="1">
      <c r="A1276" s="110"/>
      <c r="B1276" s="110"/>
      <c r="C1276" s="111"/>
      <c r="D1276" s="111"/>
      <c r="E1276" s="111"/>
      <c r="F1276" s="111"/>
      <c r="G1276" s="110"/>
      <c r="H1276" s="108"/>
      <c r="I1276" s="108"/>
      <c r="P1276" s="112"/>
      <c r="Q1276" s="112"/>
    </row>
    <row r="1277" spans="1:17" s="102" customFormat="1">
      <c r="A1277" s="110"/>
      <c r="B1277" s="110"/>
      <c r="C1277" s="111"/>
      <c r="D1277" s="111"/>
      <c r="E1277" s="111"/>
      <c r="F1277" s="111"/>
      <c r="G1277" s="110"/>
      <c r="H1277" s="108"/>
      <c r="I1277" s="108"/>
      <c r="P1277" s="112"/>
      <c r="Q1277" s="112"/>
    </row>
    <row r="1278" spans="1:17" s="102" customFormat="1">
      <c r="A1278" s="110"/>
      <c r="B1278" s="110"/>
      <c r="C1278" s="111"/>
      <c r="D1278" s="111"/>
      <c r="E1278" s="111"/>
      <c r="F1278" s="111"/>
      <c r="G1278" s="110"/>
      <c r="H1278" s="108"/>
      <c r="I1278" s="108"/>
      <c r="P1278" s="112"/>
      <c r="Q1278" s="112"/>
    </row>
    <row r="1279" spans="1:17" s="102" customFormat="1">
      <c r="A1279" s="110"/>
      <c r="B1279" s="110"/>
      <c r="C1279" s="111"/>
      <c r="D1279" s="111"/>
      <c r="E1279" s="111"/>
      <c r="F1279" s="111"/>
      <c r="G1279" s="110"/>
      <c r="H1279" s="108"/>
      <c r="I1279" s="108"/>
      <c r="P1279" s="112"/>
      <c r="Q1279" s="112"/>
    </row>
    <row r="1280" spans="1:17" s="102" customFormat="1">
      <c r="A1280" s="110"/>
      <c r="B1280" s="110"/>
      <c r="C1280" s="111"/>
      <c r="D1280" s="111"/>
      <c r="E1280" s="111"/>
      <c r="F1280" s="111"/>
      <c r="G1280" s="110"/>
      <c r="H1280" s="108"/>
      <c r="I1280" s="108"/>
      <c r="P1280" s="112"/>
      <c r="Q1280" s="112"/>
    </row>
    <row r="1281" spans="1:17" s="102" customFormat="1">
      <c r="A1281" s="110"/>
      <c r="B1281" s="110"/>
      <c r="C1281" s="111"/>
      <c r="D1281" s="111"/>
      <c r="E1281" s="111"/>
      <c r="F1281" s="111"/>
      <c r="G1281" s="110"/>
      <c r="H1281" s="108"/>
      <c r="I1281" s="108"/>
      <c r="P1281" s="112"/>
      <c r="Q1281" s="112"/>
    </row>
    <row r="1282" spans="1:17" s="102" customFormat="1">
      <c r="A1282" s="110"/>
      <c r="B1282" s="110"/>
      <c r="C1282" s="111"/>
      <c r="D1282" s="111"/>
      <c r="E1282" s="111"/>
      <c r="F1282" s="111"/>
      <c r="G1282" s="110"/>
      <c r="H1282" s="108"/>
      <c r="I1282" s="108"/>
      <c r="P1282" s="112"/>
      <c r="Q1282" s="112"/>
    </row>
    <row r="1283" spans="1:17" s="102" customFormat="1">
      <c r="A1283" s="110"/>
      <c r="B1283" s="110"/>
      <c r="C1283" s="111"/>
      <c r="D1283" s="111"/>
      <c r="E1283" s="111"/>
      <c r="F1283" s="111"/>
      <c r="G1283" s="110"/>
      <c r="H1283" s="108"/>
      <c r="I1283" s="108"/>
      <c r="P1283" s="112"/>
      <c r="Q1283" s="112"/>
    </row>
    <row r="1284" spans="1:17" s="102" customFormat="1">
      <c r="A1284" s="110"/>
      <c r="B1284" s="110"/>
      <c r="C1284" s="111"/>
      <c r="D1284" s="111"/>
      <c r="E1284" s="111"/>
      <c r="F1284" s="111"/>
      <c r="G1284" s="110"/>
      <c r="H1284" s="108"/>
      <c r="I1284" s="108"/>
      <c r="P1284" s="112"/>
      <c r="Q1284" s="112"/>
    </row>
    <row r="1285" spans="1:17" s="102" customFormat="1">
      <c r="A1285" s="110"/>
      <c r="B1285" s="110"/>
      <c r="C1285" s="111"/>
      <c r="D1285" s="111"/>
      <c r="E1285" s="111"/>
      <c r="F1285" s="111"/>
      <c r="G1285" s="110"/>
      <c r="H1285" s="108"/>
      <c r="I1285" s="108"/>
      <c r="P1285" s="112"/>
      <c r="Q1285" s="112"/>
    </row>
    <row r="1286" spans="1:17" s="102" customFormat="1">
      <c r="A1286" s="110"/>
      <c r="B1286" s="110"/>
      <c r="C1286" s="111"/>
      <c r="D1286" s="111"/>
      <c r="E1286" s="111"/>
      <c r="F1286" s="111"/>
      <c r="G1286" s="110"/>
      <c r="H1286" s="108"/>
      <c r="I1286" s="108"/>
      <c r="P1286" s="112"/>
      <c r="Q1286" s="112"/>
    </row>
    <row r="1287" spans="1:17" s="102" customFormat="1">
      <c r="A1287" s="110"/>
      <c r="B1287" s="110"/>
      <c r="C1287" s="111"/>
      <c r="D1287" s="111"/>
      <c r="E1287" s="111"/>
      <c r="F1287" s="111"/>
      <c r="G1287" s="110"/>
      <c r="H1287" s="108"/>
      <c r="I1287" s="108"/>
      <c r="P1287" s="112"/>
      <c r="Q1287" s="112"/>
    </row>
    <row r="1288" spans="1:17" s="102" customFormat="1">
      <c r="A1288" s="110"/>
      <c r="B1288" s="110"/>
      <c r="C1288" s="111"/>
      <c r="D1288" s="111"/>
      <c r="E1288" s="111"/>
      <c r="F1288" s="111"/>
      <c r="G1288" s="110"/>
      <c r="H1288" s="108"/>
      <c r="I1288" s="108"/>
      <c r="P1288" s="112"/>
      <c r="Q1288" s="112"/>
    </row>
    <row r="1289" spans="1:17" s="102" customFormat="1">
      <c r="A1289" s="110"/>
      <c r="B1289" s="110"/>
      <c r="C1289" s="111"/>
      <c r="D1289" s="111"/>
      <c r="E1289" s="111"/>
      <c r="F1289" s="111"/>
      <c r="G1289" s="110"/>
      <c r="H1289" s="108"/>
      <c r="I1289" s="108"/>
      <c r="P1289" s="112"/>
      <c r="Q1289" s="112"/>
    </row>
    <row r="1290" spans="1:17" s="102" customFormat="1">
      <c r="A1290" s="110"/>
      <c r="B1290" s="110"/>
      <c r="C1290" s="111"/>
      <c r="D1290" s="111"/>
      <c r="E1290" s="111"/>
      <c r="F1290" s="111"/>
      <c r="G1290" s="110"/>
      <c r="H1290" s="108"/>
      <c r="I1290" s="108"/>
      <c r="P1290" s="112"/>
      <c r="Q1290" s="112"/>
    </row>
    <row r="1291" spans="1:17" s="102" customFormat="1">
      <c r="A1291" s="110"/>
      <c r="B1291" s="110"/>
      <c r="C1291" s="111"/>
      <c r="D1291" s="111"/>
      <c r="E1291" s="111"/>
      <c r="F1291" s="111"/>
      <c r="G1291" s="110"/>
      <c r="H1291" s="108"/>
      <c r="I1291" s="108"/>
      <c r="P1291" s="112"/>
      <c r="Q1291" s="112"/>
    </row>
    <row r="1292" spans="1:17" s="102" customFormat="1">
      <c r="A1292" s="110"/>
      <c r="B1292" s="110"/>
      <c r="C1292" s="111"/>
      <c r="D1292" s="111"/>
      <c r="E1292" s="111"/>
      <c r="F1292" s="111"/>
      <c r="G1292" s="110"/>
      <c r="H1292" s="108"/>
      <c r="I1292" s="108"/>
      <c r="P1292" s="112"/>
      <c r="Q1292" s="112"/>
    </row>
    <row r="1293" spans="1:17" s="102" customFormat="1">
      <c r="A1293" s="110"/>
      <c r="B1293" s="110"/>
      <c r="C1293" s="111"/>
      <c r="D1293" s="111"/>
      <c r="E1293" s="111"/>
      <c r="F1293" s="111"/>
      <c r="G1293" s="110"/>
      <c r="H1293" s="108"/>
      <c r="I1293" s="108"/>
      <c r="P1293" s="112"/>
      <c r="Q1293" s="112"/>
    </row>
    <row r="1294" spans="1:17" s="102" customFormat="1">
      <c r="A1294" s="110"/>
      <c r="B1294" s="110"/>
      <c r="C1294" s="111"/>
      <c r="D1294" s="111"/>
      <c r="E1294" s="111"/>
      <c r="F1294" s="111"/>
      <c r="G1294" s="110"/>
      <c r="H1294" s="108"/>
      <c r="I1294" s="108"/>
      <c r="P1294" s="112"/>
      <c r="Q1294" s="112"/>
    </row>
    <row r="1295" spans="1:17" s="102" customFormat="1">
      <c r="A1295" s="110"/>
      <c r="B1295" s="110"/>
      <c r="C1295" s="111"/>
      <c r="D1295" s="111"/>
      <c r="E1295" s="111"/>
      <c r="F1295" s="111"/>
      <c r="G1295" s="110"/>
      <c r="H1295" s="108"/>
      <c r="I1295" s="108"/>
      <c r="P1295" s="112"/>
      <c r="Q1295" s="112"/>
    </row>
    <row r="1296" spans="1:17" s="102" customFormat="1">
      <c r="A1296" s="110"/>
      <c r="B1296" s="110"/>
      <c r="C1296" s="111"/>
      <c r="D1296" s="111"/>
      <c r="E1296" s="111"/>
      <c r="F1296" s="111"/>
      <c r="G1296" s="110"/>
      <c r="H1296" s="108"/>
      <c r="I1296" s="108"/>
      <c r="P1296" s="112"/>
      <c r="Q1296" s="112"/>
    </row>
    <row r="1297" spans="1:17" s="102" customFormat="1">
      <c r="A1297" s="110"/>
      <c r="B1297" s="110"/>
      <c r="C1297" s="111"/>
      <c r="D1297" s="111"/>
      <c r="E1297" s="111"/>
      <c r="F1297" s="111"/>
      <c r="G1297" s="110"/>
      <c r="H1297" s="108"/>
      <c r="I1297" s="108"/>
      <c r="P1297" s="112"/>
      <c r="Q1297" s="112"/>
    </row>
    <row r="1298" spans="1:17" s="102" customFormat="1">
      <c r="A1298" s="110"/>
      <c r="B1298" s="110"/>
      <c r="C1298" s="111"/>
      <c r="D1298" s="111"/>
      <c r="E1298" s="111"/>
      <c r="F1298" s="111"/>
      <c r="G1298" s="110"/>
      <c r="H1298" s="108"/>
      <c r="I1298" s="108"/>
      <c r="P1298" s="112"/>
      <c r="Q1298" s="112"/>
    </row>
    <row r="1299" spans="1:17" s="102" customFormat="1">
      <c r="A1299" s="110"/>
      <c r="B1299" s="110"/>
      <c r="C1299" s="111"/>
      <c r="D1299" s="111"/>
      <c r="E1299" s="111"/>
      <c r="F1299" s="111"/>
      <c r="G1299" s="110"/>
      <c r="H1299" s="108"/>
      <c r="I1299" s="108"/>
      <c r="P1299" s="112"/>
      <c r="Q1299" s="112"/>
    </row>
    <row r="1300" spans="1:17" s="102" customFormat="1">
      <c r="A1300" s="110"/>
      <c r="B1300" s="110"/>
      <c r="C1300" s="111"/>
      <c r="D1300" s="111"/>
      <c r="E1300" s="111"/>
      <c r="F1300" s="111"/>
      <c r="G1300" s="110"/>
      <c r="H1300" s="108"/>
      <c r="I1300" s="108"/>
      <c r="P1300" s="112"/>
      <c r="Q1300" s="112"/>
    </row>
    <row r="1301" spans="1:17" s="102" customFormat="1">
      <c r="A1301" s="110"/>
      <c r="B1301" s="110"/>
      <c r="C1301" s="111"/>
      <c r="D1301" s="111"/>
      <c r="E1301" s="111"/>
      <c r="F1301" s="111"/>
      <c r="G1301" s="110"/>
      <c r="H1301" s="108"/>
      <c r="I1301" s="108"/>
      <c r="P1301" s="112"/>
      <c r="Q1301" s="112"/>
    </row>
    <row r="1302" spans="1:17" s="102" customFormat="1">
      <c r="A1302" s="110"/>
      <c r="B1302" s="110"/>
      <c r="C1302" s="111"/>
      <c r="D1302" s="111"/>
      <c r="E1302" s="111"/>
      <c r="F1302" s="111"/>
      <c r="G1302" s="110"/>
      <c r="H1302" s="108"/>
      <c r="I1302" s="108"/>
      <c r="P1302" s="112"/>
      <c r="Q1302" s="112"/>
    </row>
    <row r="1303" spans="1:17" s="102" customFormat="1">
      <c r="A1303" s="110"/>
      <c r="B1303" s="110"/>
      <c r="C1303" s="111"/>
      <c r="D1303" s="111"/>
      <c r="E1303" s="111"/>
      <c r="F1303" s="111"/>
      <c r="G1303" s="110"/>
      <c r="H1303" s="108"/>
      <c r="I1303" s="108"/>
      <c r="P1303" s="112"/>
      <c r="Q1303" s="112"/>
    </row>
    <row r="1304" spans="1:17" s="102" customFormat="1">
      <c r="A1304" s="110"/>
      <c r="B1304" s="110"/>
      <c r="C1304" s="111"/>
      <c r="D1304" s="111"/>
      <c r="E1304" s="111"/>
      <c r="F1304" s="111"/>
      <c r="G1304" s="110"/>
      <c r="H1304" s="108"/>
      <c r="I1304" s="108"/>
      <c r="P1304" s="112"/>
      <c r="Q1304" s="112"/>
    </row>
    <row r="1305" spans="1:17" s="102" customFormat="1">
      <c r="A1305" s="110"/>
      <c r="B1305" s="110"/>
      <c r="C1305" s="111"/>
      <c r="D1305" s="111"/>
      <c r="E1305" s="111"/>
      <c r="F1305" s="111"/>
      <c r="G1305" s="110"/>
      <c r="H1305" s="108"/>
      <c r="I1305" s="108"/>
      <c r="P1305" s="112"/>
      <c r="Q1305" s="112"/>
    </row>
    <row r="1306" spans="1:17" s="102" customFormat="1">
      <c r="A1306" s="110"/>
      <c r="B1306" s="110"/>
      <c r="C1306" s="111"/>
      <c r="D1306" s="111"/>
      <c r="E1306" s="111"/>
      <c r="F1306" s="111"/>
      <c r="G1306" s="110"/>
      <c r="H1306" s="108"/>
      <c r="I1306" s="108"/>
      <c r="P1306" s="112"/>
      <c r="Q1306" s="112"/>
    </row>
    <row r="1307" spans="1:17" s="102" customFormat="1">
      <c r="A1307" s="110"/>
      <c r="B1307" s="110"/>
      <c r="C1307" s="111"/>
      <c r="D1307" s="111"/>
      <c r="E1307" s="111"/>
      <c r="F1307" s="111"/>
      <c r="G1307" s="110"/>
      <c r="H1307" s="108"/>
      <c r="I1307" s="108"/>
      <c r="P1307" s="112"/>
      <c r="Q1307" s="112"/>
    </row>
    <row r="1308" spans="1:17" s="102" customFormat="1">
      <c r="A1308" s="110"/>
      <c r="B1308" s="110"/>
      <c r="C1308" s="111"/>
      <c r="D1308" s="111"/>
      <c r="E1308" s="111"/>
      <c r="F1308" s="111"/>
      <c r="G1308" s="110"/>
      <c r="H1308" s="108"/>
      <c r="I1308" s="108"/>
      <c r="P1308" s="112"/>
      <c r="Q1308" s="112"/>
    </row>
    <row r="1309" spans="1:17" s="102" customFormat="1">
      <c r="A1309" s="110"/>
      <c r="B1309" s="110"/>
      <c r="C1309" s="111"/>
      <c r="D1309" s="111"/>
      <c r="E1309" s="111"/>
      <c r="F1309" s="111"/>
      <c r="G1309" s="110"/>
      <c r="H1309" s="108"/>
      <c r="I1309" s="108"/>
      <c r="P1309" s="112"/>
      <c r="Q1309" s="112"/>
    </row>
    <row r="1310" spans="1:17" s="102" customFormat="1">
      <c r="A1310" s="110"/>
      <c r="B1310" s="110"/>
      <c r="C1310" s="111"/>
      <c r="D1310" s="111"/>
      <c r="E1310" s="111"/>
      <c r="F1310" s="111"/>
      <c r="G1310" s="110"/>
      <c r="H1310" s="108"/>
      <c r="I1310" s="108"/>
      <c r="P1310" s="112"/>
      <c r="Q1310" s="112"/>
    </row>
    <row r="1311" spans="1:17" s="102" customFormat="1">
      <c r="A1311" s="110"/>
      <c r="B1311" s="110"/>
      <c r="C1311" s="111"/>
      <c r="D1311" s="111"/>
      <c r="E1311" s="111"/>
      <c r="F1311" s="111"/>
      <c r="G1311" s="110"/>
      <c r="H1311" s="108"/>
      <c r="I1311" s="108"/>
      <c r="P1311" s="112"/>
      <c r="Q1311" s="112"/>
    </row>
    <row r="1312" spans="1:17" s="102" customFormat="1">
      <c r="A1312" s="110"/>
      <c r="B1312" s="110"/>
      <c r="C1312" s="111"/>
      <c r="D1312" s="111"/>
      <c r="E1312" s="111"/>
      <c r="F1312" s="111"/>
      <c r="G1312" s="110"/>
      <c r="H1312" s="108"/>
      <c r="I1312" s="108"/>
      <c r="P1312" s="112"/>
      <c r="Q1312" s="112"/>
    </row>
    <row r="1313" spans="1:17" s="102" customFormat="1">
      <c r="A1313" s="110"/>
      <c r="B1313" s="110"/>
      <c r="C1313" s="111"/>
      <c r="D1313" s="111"/>
      <c r="E1313" s="111"/>
      <c r="F1313" s="111"/>
      <c r="G1313" s="110"/>
      <c r="H1313" s="108"/>
      <c r="I1313" s="108"/>
      <c r="P1313" s="112"/>
      <c r="Q1313" s="112"/>
    </row>
    <row r="1314" spans="1:17" s="102" customFormat="1">
      <c r="A1314" s="110"/>
      <c r="B1314" s="110"/>
      <c r="C1314" s="111"/>
      <c r="D1314" s="111"/>
      <c r="E1314" s="111"/>
      <c r="F1314" s="111"/>
      <c r="G1314" s="110"/>
      <c r="H1314" s="108"/>
      <c r="I1314" s="108"/>
      <c r="P1314" s="112"/>
      <c r="Q1314" s="112"/>
    </row>
    <row r="1315" spans="1:17" s="102" customFormat="1">
      <c r="A1315" s="110"/>
      <c r="B1315" s="110"/>
      <c r="C1315" s="111"/>
      <c r="D1315" s="111"/>
      <c r="E1315" s="111"/>
      <c r="F1315" s="111"/>
      <c r="G1315" s="110"/>
      <c r="H1315" s="108"/>
      <c r="I1315" s="108"/>
      <c r="P1315" s="112"/>
      <c r="Q1315" s="112"/>
    </row>
    <row r="1316" spans="1:17" s="102" customFormat="1">
      <c r="A1316" s="110"/>
      <c r="B1316" s="110"/>
      <c r="C1316" s="111"/>
      <c r="D1316" s="111"/>
      <c r="E1316" s="111"/>
      <c r="F1316" s="111"/>
      <c r="G1316" s="110"/>
      <c r="H1316" s="108"/>
      <c r="I1316" s="108"/>
      <c r="P1316" s="112"/>
      <c r="Q1316" s="112"/>
    </row>
    <row r="1317" spans="1:17" s="102" customFormat="1">
      <c r="A1317" s="110"/>
      <c r="B1317" s="110"/>
      <c r="C1317" s="111"/>
      <c r="D1317" s="111"/>
      <c r="E1317" s="111"/>
      <c r="F1317" s="111"/>
      <c r="G1317" s="110"/>
      <c r="H1317" s="108"/>
      <c r="I1317" s="108"/>
      <c r="P1317" s="112"/>
      <c r="Q1317" s="112"/>
    </row>
    <row r="1318" spans="1:17" s="102" customFormat="1">
      <c r="A1318" s="110"/>
      <c r="B1318" s="110"/>
      <c r="C1318" s="111"/>
      <c r="D1318" s="111"/>
      <c r="E1318" s="111"/>
      <c r="F1318" s="111"/>
      <c r="G1318" s="110"/>
      <c r="H1318" s="108"/>
      <c r="I1318" s="108"/>
      <c r="P1318" s="112"/>
      <c r="Q1318" s="112"/>
    </row>
    <row r="1319" spans="1:17" s="102" customFormat="1">
      <c r="A1319" s="110"/>
      <c r="B1319" s="110"/>
      <c r="C1319" s="111"/>
      <c r="D1319" s="111"/>
      <c r="E1319" s="111"/>
      <c r="F1319" s="111"/>
      <c r="G1319" s="110"/>
      <c r="H1319" s="108"/>
      <c r="I1319" s="108"/>
      <c r="P1319" s="112"/>
      <c r="Q1319" s="112"/>
    </row>
    <row r="1320" spans="1:17" s="102" customFormat="1">
      <c r="A1320" s="110"/>
      <c r="B1320" s="110"/>
      <c r="C1320" s="111"/>
      <c r="D1320" s="111"/>
      <c r="E1320" s="111"/>
      <c r="F1320" s="111"/>
      <c r="G1320" s="110"/>
      <c r="H1320" s="108"/>
      <c r="I1320" s="108"/>
      <c r="P1320" s="112"/>
      <c r="Q1320" s="112"/>
    </row>
    <row r="1321" spans="1:17" s="102" customFormat="1">
      <c r="A1321" s="110"/>
      <c r="B1321" s="110"/>
      <c r="C1321" s="111"/>
      <c r="D1321" s="111"/>
      <c r="E1321" s="111"/>
      <c r="F1321" s="111"/>
      <c r="G1321" s="110"/>
      <c r="H1321" s="108"/>
      <c r="I1321" s="108"/>
      <c r="P1321" s="112"/>
      <c r="Q1321" s="112"/>
    </row>
    <row r="1322" spans="1:17" s="102" customFormat="1">
      <c r="A1322" s="110"/>
      <c r="B1322" s="110"/>
      <c r="C1322" s="111"/>
      <c r="D1322" s="111"/>
      <c r="E1322" s="111"/>
      <c r="F1322" s="111"/>
      <c r="G1322" s="110"/>
      <c r="H1322" s="108"/>
      <c r="I1322" s="108"/>
      <c r="P1322" s="112"/>
      <c r="Q1322" s="112"/>
    </row>
    <row r="1323" spans="1:17" s="102" customFormat="1">
      <c r="A1323" s="110"/>
      <c r="B1323" s="110"/>
      <c r="C1323" s="111"/>
      <c r="D1323" s="111"/>
      <c r="E1323" s="111"/>
      <c r="F1323" s="111"/>
      <c r="G1323" s="110"/>
      <c r="H1323" s="108"/>
      <c r="I1323" s="108"/>
      <c r="P1323" s="112"/>
      <c r="Q1323" s="112"/>
    </row>
    <row r="1324" spans="1:17" s="102" customFormat="1">
      <c r="A1324" s="110"/>
      <c r="B1324" s="110"/>
      <c r="C1324" s="111"/>
      <c r="D1324" s="111"/>
      <c r="E1324" s="111"/>
      <c r="F1324" s="111"/>
      <c r="G1324" s="110"/>
      <c r="H1324" s="108"/>
      <c r="I1324" s="108"/>
      <c r="P1324" s="112"/>
      <c r="Q1324" s="112"/>
    </row>
    <row r="1325" spans="1:17" s="102" customFormat="1">
      <c r="A1325" s="110"/>
      <c r="B1325" s="110"/>
      <c r="C1325" s="111"/>
      <c r="D1325" s="111"/>
      <c r="E1325" s="111"/>
      <c r="F1325" s="111"/>
      <c r="G1325" s="110"/>
      <c r="H1325" s="108"/>
      <c r="I1325" s="108"/>
      <c r="P1325" s="112"/>
      <c r="Q1325" s="112"/>
    </row>
    <row r="1326" spans="1:17" s="102" customFormat="1">
      <c r="A1326" s="110"/>
      <c r="B1326" s="110"/>
      <c r="C1326" s="111"/>
      <c r="D1326" s="111"/>
      <c r="E1326" s="111"/>
      <c r="F1326" s="111"/>
      <c r="G1326" s="110"/>
      <c r="H1326" s="108"/>
      <c r="I1326" s="108"/>
      <c r="P1326" s="112"/>
      <c r="Q1326" s="112"/>
    </row>
    <row r="1327" spans="1:17" s="102" customFormat="1">
      <c r="A1327" s="110"/>
      <c r="B1327" s="110"/>
      <c r="C1327" s="111"/>
      <c r="D1327" s="111"/>
      <c r="E1327" s="111"/>
      <c r="F1327" s="111"/>
      <c r="G1327" s="110"/>
      <c r="H1327" s="108"/>
      <c r="I1327" s="108"/>
      <c r="P1327" s="112"/>
      <c r="Q1327" s="112"/>
    </row>
    <row r="1328" spans="1:17" s="102" customFormat="1">
      <c r="A1328" s="110"/>
      <c r="B1328" s="110"/>
      <c r="C1328" s="111"/>
      <c r="D1328" s="111"/>
      <c r="E1328" s="111"/>
      <c r="F1328" s="111"/>
      <c r="G1328" s="110"/>
      <c r="H1328" s="108"/>
      <c r="I1328" s="108"/>
      <c r="P1328" s="112"/>
      <c r="Q1328" s="112"/>
    </row>
    <row r="1329" spans="1:17" s="102" customFormat="1">
      <c r="A1329" s="110"/>
      <c r="B1329" s="110"/>
      <c r="C1329" s="111"/>
      <c r="D1329" s="111"/>
      <c r="E1329" s="111"/>
      <c r="F1329" s="111"/>
      <c r="G1329" s="110"/>
      <c r="H1329" s="108"/>
      <c r="I1329" s="108"/>
      <c r="P1329" s="112"/>
      <c r="Q1329" s="112"/>
    </row>
    <row r="1330" spans="1:17" s="102" customFormat="1">
      <c r="A1330" s="110"/>
      <c r="B1330" s="110"/>
      <c r="C1330" s="111"/>
      <c r="D1330" s="111"/>
      <c r="E1330" s="111"/>
      <c r="F1330" s="111"/>
      <c r="G1330" s="110"/>
      <c r="H1330" s="108"/>
      <c r="I1330" s="108"/>
      <c r="P1330" s="112"/>
      <c r="Q1330" s="112"/>
    </row>
    <row r="1331" spans="1:17" s="102" customFormat="1">
      <c r="A1331" s="110"/>
      <c r="B1331" s="110"/>
      <c r="C1331" s="111"/>
      <c r="D1331" s="111"/>
      <c r="E1331" s="111"/>
      <c r="F1331" s="111"/>
      <c r="G1331" s="110"/>
      <c r="H1331" s="108"/>
      <c r="I1331" s="108"/>
      <c r="P1331" s="112"/>
      <c r="Q1331" s="112"/>
    </row>
    <row r="1332" spans="1:17" s="102" customFormat="1">
      <c r="A1332" s="110"/>
      <c r="B1332" s="110"/>
      <c r="C1332" s="111"/>
      <c r="D1332" s="111"/>
      <c r="E1332" s="111"/>
      <c r="F1332" s="111"/>
      <c r="G1332" s="110"/>
      <c r="H1332" s="108"/>
      <c r="I1332" s="108"/>
      <c r="P1332" s="112"/>
      <c r="Q1332" s="112"/>
    </row>
    <row r="1333" spans="1:17" s="102" customFormat="1">
      <c r="A1333" s="110"/>
      <c r="B1333" s="110"/>
      <c r="C1333" s="111"/>
      <c r="D1333" s="111"/>
      <c r="E1333" s="111"/>
      <c r="F1333" s="111"/>
      <c r="G1333" s="110"/>
      <c r="H1333" s="108"/>
      <c r="I1333" s="108"/>
      <c r="P1333" s="112"/>
      <c r="Q1333" s="112"/>
    </row>
    <row r="1334" spans="1:17" s="102" customFormat="1">
      <c r="A1334" s="110"/>
      <c r="B1334" s="110"/>
      <c r="C1334" s="111"/>
      <c r="D1334" s="111"/>
      <c r="E1334" s="111"/>
      <c r="F1334" s="111"/>
      <c r="G1334" s="110"/>
      <c r="H1334" s="108"/>
      <c r="I1334" s="108"/>
      <c r="P1334" s="112"/>
      <c r="Q1334" s="112"/>
    </row>
    <row r="1335" spans="1:17" s="102" customFormat="1">
      <c r="A1335" s="110"/>
      <c r="B1335" s="110"/>
      <c r="C1335" s="111"/>
      <c r="D1335" s="111"/>
      <c r="E1335" s="111"/>
      <c r="F1335" s="111"/>
      <c r="G1335" s="110"/>
      <c r="H1335" s="108"/>
      <c r="I1335" s="108"/>
      <c r="P1335" s="112"/>
      <c r="Q1335" s="112"/>
    </row>
    <row r="1336" spans="1:17" s="102" customFormat="1">
      <c r="A1336" s="110"/>
      <c r="B1336" s="110"/>
      <c r="C1336" s="111"/>
      <c r="D1336" s="111"/>
      <c r="E1336" s="111"/>
      <c r="F1336" s="111"/>
      <c r="G1336" s="110"/>
      <c r="H1336" s="108"/>
      <c r="I1336" s="108"/>
      <c r="P1336" s="112"/>
      <c r="Q1336" s="112"/>
    </row>
    <row r="1337" spans="1:17" s="102" customFormat="1">
      <c r="A1337" s="110"/>
      <c r="B1337" s="110"/>
      <c r="C1337" s="111"/>
      <c r="D1337" s="111"/>
      <c r="E1337" s="111"/>
      <c r="F1337" s="111"/>
      <c r="G1337" s="110"/>
      <c r="H1337" s="108"/>
      <c r="I1337" s="108"/>
      <c r="P1337" s="112"/>
      <c r="Q1337" s="112"/>
    </row>
    <row r="1338" spans="1:17" s="102" customFormat="1">
      <c r="A1338" s="110"/>
      <c r="B1338" s="110"/>
      <c r="C1338" s="111"/>
      <c r="D1338" s="111"/>
      <c r="E1338" s="111"/>
      <c r="F1338" s="111"/>
      <c r="G1338" s="110"/>
      <c r="H1338" s="108"/>
      <c r="I1338" s="108"/>
      <c r="P1338" s="112"/>
      <c r="Q1338" s="112"/>
    </row>
    <row r="1339" spans="1:17" s="102" customFormat="1">
      <c r="A1339" s="110"/>
      <c r="B1339" s="110"/>
      <c r="C1339" s="111"/>
      <c r="D1339" s="111"/>
      <c r="E1339" s="111"/>
      <c r="F1339" s="111"/>
      <c r="G1339" s="110"/>
      <c r="H1339" s="108"/>
      <c r="I1339" s="108"/>
      <c r="P1339" s="112"/>
      <c r="Q1339" s="112"/>
    </row>
    <row r="1340" spans="1:17" s="102" customFormat="1">
      <c r="A1340" s="110"/>
      <c r="B1340" s="110"/>
      <c r="C1340" s="111"/>
      <c r="D1340" s="111"/>
      <c r="E1340" s="111"/>
      <c r="F1340" s="111"/>
      <c r="G1340" s="110"/>
      <c r="H1340" s="108"/>
      <c r="I1340" s="108"/>
      <c r="P1340" s="112"/>
      <c r="Q1340" s="112"/>
    </row>
    <row r="1341" spans="1:17" s="102" customFormat="1">
      <c r="A1341" s="110"/>
      <c r="B1341" s="110"/>
      <c r="C1341" s="111"/>
      <c r="D1341" s="111"/>
      <c r="E1341" s="111"/>
      <c r="F1341" s="111"/>
      <c r="G1341" s="110"/>
      <c r="H1341" s="108"/>
      <c r="I1341" s="108"/>
      <c r="P1341" s="112"/>
      <c r="Q1341" s="112"/>
    </row>
    <row r="1342" spans="1:17" s="102" customFormat="1">
      <c r="A1342" s="110"/>
      <c r="B1342" s="110"/>
      <c r="C1342" s="111"/>
      <c r="D1342" s="111"/>
      <c r="E1342" s="111"/>
      <c r="F1342" s="111"/>
      <c r="G1342" s="110"/>
      <c r="H1342" s="108"/>
      <c r="I1342" s="108"/>
      <c r="P1342" s="112"/>
      <c r="Q1342" s="112"/>
    </row>
    <row r="1343" spans="1:17" s="102" customFormat="1">
      <c r="A1343" s="110"/>
      <c r="B1343" s="110"/>
      <c r="C1343" s="111"/>
      <c r="D1343" s="111"/>
      <c r="E1343" s="111"/>
      <c r="F1343" s="111"/>
      <c r="G1343" s="110"/>
      <c r="H1343" s="108"/>
      <c r="I1343" s="108"/>
      <c r="P1343" s="112"/>
      <c r="Q1343" s="112"/>
    </row>
    <row r="1344" spans="1:17" s="102" customFormat="1">
      <c r="A1344" s="110"/>
      <c r="B1344" s="110"/>
      <c r="C1344" s="111"/>
      <c r="D1344" s="111"/>
      <c r="E1344" s="111"/>
      <c r="F1344" s="111"/>
      <c r="G1344" s="110"/>
      <c r="H1344" s="108"/>
      <c r="I1344" s="108"/>
      <c r="P1344" s="112"/>
      <c r="Q1344" s="112"/>
    </row>
    <row r="1345" spans="1:17" s="102" customFormat="1">
      <c r="A1345" s="110"/>
      <c r="B1345" s="110"/>
      <c r="C1345" s="111"/>
      <c r="D1345" s="111"/>
      <c r="E1345" s="111"/>
      <c r="F1345" s="111"/>
      <c r="G1345" s="110"/>
      <c r="H1345" s="108"/>
      <c r="I1345" s="108"/>
      <c r="P1345" s="112"/>
      <c r="Q1345" s="112"/>
    </row>
    <row r="1346" spans="1:17" s="102" customFormat="1">
      <c r="A1346" s="110"/>
      <c r="B1346" s="110"/>
      <c r="C1346" s="111"/>
      <c r="D1346" s="111"/>
      <c r="E1346" s="111"/>
      <c r="F1346" s="111"/>
      <c r="G1346" s="110"/>
      <c r="H1346" s="108"/>
      <c r="I1346" s="108"/>
      <c r="P1346" s="112"/>
      <c r="Q1346" s="112"/>
    </row>
    <row r="1347" spans="1:17" s="102" customFormat="1">
      <c r="A1347" s="110"/>
      <c r="B1347" s="110"/>
      <c r="C1347" s="111"/>
      <c r="D1347" s="111"/>
      <c r="E1347" s="111"/>
      <c r="F1347" s="111"/>
      <c r="G1347" s="110"/>
      <c r="H1347" s="108"/>
      <c r="I1347" s="108"/>
      <c r="P1347" s="112"/>
      <c r="Q1347" s="112"/>
    </row>
    <row r="1348" spans="1:17" s="102" customFormat="1">
      <c r="A1348" s="110"/>
      <c r="B1348" s="110"/>
      <c r="C1348" s="111"/>
      <c r="D1348" s="111"/>
      <c r="E1348" s="111"/>
      <c r="F1348" s="111"/>
      <c r="G1348" s="110"/>
      <c r="H1348" s="108"/>
      <c r="I1348" s="108"/>
      <c r="P1348" s="112"/>
      <c r="Q1348" s="112"/>
    </row>
    <row r="1349" spans="1:17" s="102" customFormat="1">
      <c r="A1349" s="110"/>
      <c r="B1349" s="110"/>
      <c r="C1349" s="111"/>
      <c r="D1349" s="111"/>
      <c r="E1349" s="111"/>
      <c r="F1349" s="111"/>
      <c r="G1349" s="110"/>
      <c r="H1349" s="108"/>
      <c r="I1349" s="108"/>
      <c r="P1349" s="112"/>
      <c r="Q1349" s="112"/>
    </row>
    <row r="1350" spans="1:17" s="102" customFormat="1">
      <c r="A1350" s="110"/>
      <c r="B1350" s="110"/>
      <c r="C1350" s="111"/>
      <c r="D1350" s="111"/>
      <c r="E1350" s="111"/>
      <c r="F1350" s="111"/>
      <c r="G1350" s="110"/>
      <c r="H1350" s="108"/>
      <c r="I1350" s="108"/>
      <c r="P1350" s="112"/>
      <c r="Q1350" s="112"/>
    </row>
    <row r="1351" spans="1:17" s="102" customFormat="1">
      <c r="A1351" s="110"/>
      <c r="B1351" s="110"/>
      <c r="C1351" s="111"/>
      <c r="D1351" s="111"/>
      <c r="E1351" s="111"/>
      <c r="F1351" s="111"/>
      <c r="G1351" s="110"/>
      <c r="H1351" s="108"/>
      <c r="I1351" s="108"/>
      <c r="P1351" s="112"/>
      <c r="Q1351" s="112"/>
    </row>
    <row r="1352" spans="1:17" s="102" customFormat="1">
      <c r="A1352" s="110"/>
      <c r="B1352" s="110"/>
      <c r="C1352" s="111"/>
      <c r="D1352" s="111"/>
      <c r="E1352" s="111"/>
      <c r="F1352" s="111"/>
      <c r="G1352" s="110"/>
      <c r="H1352" s="108"/>
      <c r="I1352" s="108"/>
      <c r="P1352" s="112"/>
      <c r="Q1352" s="112"/>
    </row>
    <row r="1353" spans="1:17" s="102" customFormat="1">
      <c r="A1353" s="110"/>
      <c r="B1353" s="110"/>
      <c r="C1353" s="111"/>
      <c r="D1353" s="111"/>
      <c r="E1353" s="111"/>
      <c r="F1353" s="111"/>
      <c r="G1353" s="110"/>
      <c r="H1353" s="108"/>
      <c r="I1353" s="108"/>
      <c r="P1353" s="112"/>
      <c r="Q1353" s="112"/>
    </row>
    <row r="1354" spans="1:17" s="102" customFormat="1">
      <c r="A1354" s="110"/>
      <c r="B1354" s="110"/>
      <c r="C1354" s="111"/>
      <c r="D1354" s="111"/>
      <c r="E1354" s="111"/>
      <c r="F1354" s="111"/>
      <c r="G1354" s="110"/>
      <c r="H1354" s="108"/>
      <c r="I1354" s="108"/>
      <c r="P1354" s="112"/>
      <c r="Q1354" s="112"/>
    </row>
    <row r="1355" spans="1:17" s="102" customFormat="1">
      <c r="A1355" s="110"/>
      <c r="B1355" s="110"/>
      <c r="C1355" s="111"/>
      <c r="D1355" s="111"/>
      <c r="E1355" s="111"/>
      <c r="F1355" s="111"/>
      <c r="G1355" s="110"/>
      <c r="H1355" s="108"/>
      <c r="I1355" s="108"/>
      <c r="P1355" s="112"/>
      <c r="Q1355" s="112"/>
    </row>
    <row r="1356" spans="1:17" s="102" customFormat="1">
      <c r="A1356" s="110"/>
      <c r="B1356" s="110"/>
      <c r="C1356" s="111"/>
      <c r="D1356" s="111"/>
      <c r="E1356" s="111"/>
      <c r="F1356" s="111"/>
      <c r="G1356" s="110"/>
      <c r="H1356" s="108"/>
      <c r="I1356" s="108"/>
      <c r="P1356" s="112"/>
      <c r="Q1356" s="112"/>
    </row>
    <row r="1357" spans="1:17" s="102" customFormat="1">
      <c r="A1357" s="110"/>
      <c r="B1357" s="110"/>
      <c r="C1357" s="111"/>
      <c r="D1357" s="111"/>
      <c r="E1357" s="111"/>
      <c r="F1357" s="111"/>
      <c r="G1357" s="110"/>
      <c r="H1357" s="108"/>
      <c r="I1357" s="108"/>
      <c r="P1357" s="112"/>
      <c r="Q1357" s="112"/>
    </row>
    <row r="1358" spans="1:17" s="102" customFormat="1">
      <c r="A1358" s="110"/>
      <c r="B1358" s="110"/>
      <c r="C1358" s="111"/>
      <c r="D1358" s="111"/>
      <c r="E1358" s="111"/>
      <c r="F1358" s="111"/>
      <c r="G1358" s="110"/>
      <c r="H1358" s="108"/>
      <c r="I1358" s="108"/>
      <c r="P1358" s="112"/>
      <c r="Q1358" s="112"/>
    </row>
    <row r="1359" spans="1:17" s="102" customFormat="1">
      <c r="A1359" s="110"/>
      <c r="B1359" s="110"/>
      <c r="C1359" s="111"/>
      <c r="D1359" s="111"/>
      <c r="E1359" s="111"/>
      <c r="F1359" s="111"/>
      <c r="G1359" s="110"/>
      <c r="H1359" s="108"/>
      <c r="I1359" s="108"/>
      <c r="P1359" s="112"/>
      <c r="Q1359" s="112"/>
    </row>
    <row r="1360" spans="1:17" s="102" customFormat="1">
      <c r="A1360" s="110"/>
      <c r="B1360" s="110"/>
      <c r="C1360" s="111"/>
      <c r="D1360" s="111"/>
      <c r="E1360" s="111"/>
      <c r="F1360" s="111"/>
      <c r="G1360" s="110"/>
      <c r="H1360" s="108"/>
      <c r="I1360" s="108"/>
      <c r="P1360" s="112"/>
      <c r="Q1360" s="112"/>
    </row>
    <row r="1361" spans="1:17" s="102" customFormat="1">
      <c r="A1361" s="110"/>
      <c r="B1361" s="110"/>
      <c r="C1361" s="111"/>
      <c r="D1361" s="111"/>
      <c r="E1361" s="111"/>
      <c r="F1361" s="111"/>
      <c r="G1361" s="110"/>
      <c r="H1361" s="108"/>
      <c r="I1361" s="108"/>
      <c r="P1361" s="112"/>
      <c r="Q1361" s="112"/>
    </row>
    <row r="1362" spans="1:17" s="102" customFormat="1">
      <c r="A1362" s="110"/>
      <c r="B1362" s="110"/>
      <c r="C1362" s="111"/>
      <c r="D1362" s="111"/>
      <c r="E1362" s="111"/>
      <c r="F1362" s="111"/>
      <c r="G1362" s="110"/>
      <c r="H1362" s="108"/>
      <c r="I1362" s="108"/>
      <c r="P1362" s="112"/>
      <c r="Q1362" s="112"/>
    </row>
    <row r="1363" spans="1:17" s="102" customFormat="1">
      <c r="A1363" s="110"/>
      <c r="B1363" s="110"/>
      <c r="C1363" s="111"/>
      <c r="D1363" s="111"/>
      <c r="E1363" s="111"/>
      <c r="F1363" s="111"/>
      <c r="G1363" s="110"/>
      <c r="H1363" s="108"/>
      <c r="I1363" s="108"/>
      <c r="P1363" s="112"/>
      <c r="Q1363" s="112"/>
    </row>
    <row r="1364" spans="1:17" s="102" customFormat="1">
      <c r="A1364" s="110"/>
      <c r="B1364" s="110"/>
      <c r="C1364" s="111"/>
      <c r="D1364" s="111"/>
      <c r="E1364" s="111"/>
      <c r="F1364" s="111"/>
      <c r="G1364" s="110"/>
      <c r="H1364" s="108"/>
      <c r="I1364" s="108"/>
      <c r="P1364" s="112"/>
      <c r="Q1364" s="112"/>
    </row>
    <row r="1365" spans="1:17" s="102" customFormat="1">
      <c r="A1365" s="110"/>
      <c r="B1365" s="110"/>
      <c r="C1365" s="111"/>
      <c r="D1365" s="111"/>
      <c r="E1365" s="111"/>
      <c r="F1365" s="111"/>
      <c r="G1365" s="110"/>
      <c r="H1365" s="108"/>
      <c r="I1365" s="108"/>
      <c r="P1365" s="112"/>
      <c r="Q1365" s="112"/>
    </row>
    <row r="1366" spans="1:17" s="102" customFormat="1">
      <c r="A1366" s="110"/>
      <c r="B1366" s="110"/>
      <c r="C1366" s="111"/>
      <c r="D1366" s="111"/>
      <c r="E1366" s="111"/>
      <c r="F1366" s="111"/>
      <c r="G1366" s="110"/>
      <c r="H1366" s="108"/>
      <c r="I1366" s="108"/>
      <c r="P1366" s="112"/>
      <c r="Q1366" s="112"/>
    </row>
    <row r="1367" spans="1:17" s="102" customFormat="1">
      <c r="A1367" s="110"/>
      <c r="B1367" s="110"/>
      <c r="C1367" s="111"/>
      <c r="D1367" s="111"/>
      <c r="E1367" s="111"/>
      <c r="F1367" s="111"/>
      <c r="G1367" s="110"/>
      <c r="H1367" s="108"/>
      <c r="I1367" s="108"/>
      <c r="P1367" s="112"/>
      <c r="Q1367" s="112"/>
    </row>
    <row r="1368" spans="1:17" s="102" customFormat="1">
      <c r="A1368" s="110"/>
      <c r="B1368" s="110"/>
      <c r="C1368" s="111"/>
      <c r="D1368" s="111"/>
      <c r="E1368" s="111"/>
      <c r="F1368" s="111"/>
      <c r="G1368" s="110"/>
      <c r="H1368" s="108"/>
      <c r="I1368" s="108"/>
      <c r="P1368" s="112"/>
      <c r="Q1368" s="112"/>
    </row>
    <row r="1369" spans="1:17" s="102" customFormat="1">
      <c r="A1369" s="110"/>
      <c r="B1369" s="110"/>
      <c r="C1369" s="111"/>
      <c r="D1369" s="111"/>
      <c r="E1369" s="111"/>
      <c r="F1369" s="111"/>
      <c r="G1369" s="110"/>
      <c r="H1369" s="108"/>
      <c r="I1369" s="108"/>
      <c r="P1369" s="112"/>
      <c r="Q1369" s="112"/>
    </row>
    <row r="1370" spans="1:17" s="102" customFormat="1">
      <c r="A1370" s="110"/>
      <c r="B1370" s="110"/>
      <c r="C1370" s="111"/>
      <c r="D1370" s="111"/>
      <c r="E1370" s="111"/>
      <c r="F1370" s="111"/>
      <c r="G1370" s="110"/>
      <c r="H1370" s="108"/>
      <c r="I1370" s="108"/>
      <c r="P1370" s="112"/>
      <c r="Q1370" s="112"/>
    </row>
    <row r="1371" spans="1:17" s="102" customFormat="1">
      <c r="A1371" s="110"/>
      <c r="B1371" s="110"/>
      <c r="C1371" s="111"/>
      <c r="D1371" s="111"/>
      <c r="E1371" s="111"/>
      <c r="F1371" s="111"/>
      <c r="G1371" s="110"/>
      <c r="H1371" s="108"/>
      <c r="I1371" s="108"/>
      <c r="P1371" s="112"/>
      <c r="Q1371" s="112"/>
    </row>
    <row r="1372" spans="1:17" s="102" customFormat="1">
      <c r="A1372" s="110"/>
      <c r="B1372" s="110"/>
      <c r="C1372" s="111"/>
      <c r="D1372" s="111"/>
      <c r="E1372" s="111"/>
      <c r="F1372" s="111"/>
      <c r="G1372" s="110"/>
      <c r="H1372" s="108"/>
      <c r="I1372" s="108"/>
      <c r="P1372" s="112"/>
      <c r="Q1372" s="112"/>
    </row>
    <row r="1373" spans="1:17" s="102" customFormat="1">
      <c r="A1373" s="110"/>
      <c r="B1373" s="110"/>
      <c r="C1373" s="111"/>
      <c r="D1373" s="111"/>
      <c r="E1373" s="111"/>
      <c r="F1373" s="111"/>
      <c r="G1373" s="110"/>
      <c r="H1373" s="108"/>
      <c r="I1373" s="108"/>
      <c r="P1373" s="112"/>
      <c r="Q1373" s="112"/>
    </row>
    <row r="1374" spans="1:17" s="102" customFormat="1">
      <c r="A1374" s="110"/>
      <c r="B1374" s="110"/>
      <c r="C1374" s="111"/>
      <c r="D1374" s="111"/>
      <c r="E1374" s="111"/>
      <c r="F1374" s="111"/>
      <c r="G1374" s="110"/>
      <c r="H1374" s="108"/>
      <c r="I1374" s="108"/>
      <c r="P1374" s="112"/>
      <c r="Q1374" s="112"/>
    </row>
    <row r="1375" spans="1:17" s="102" customFormat="1">
      <c r="A1375" s="110"/>
      <c r="B1375" s="110"/>
      <c r="C1375" s="111"/>
      <c r="D1375" s="111"/>
      <c r="E1375" s="111"/>
      <c r="F1375" s="111"/>
      <c r="G1375" s="110"/>
      <c r="H1375" s="108"/>
      <c r="I1375" s="108"/>
      <c r="P1375" s="112"/>
      <c r="Q1375" s="112"/>
    </row>
    <row r="1376" spans="1:17" s="102" customFormat="1">
      <c r="A1376" s="110"/>
      <c r="B1376" s="110"/>
      <c r="C1376" s="111"/>
      <c r="D1376" s="111"/>
      <c r="E1376" s="111"/>
      <c r="F1376" s="111"/>
      <c r="G1376" s="110"/>
      <c r="H1376" s="108"/>
      <c r="I1376" s="108"/>
      <c r="P1376" s="112"/>
      <c r="Q1376" s="112"/>
    </row>
    <row r="1377" spans="1:17" s="102" customFormat="1">
      <c r="A1377" s="110"/>
      <c r="B1377" s="110"/>
      <c r="C1377" s="111"/>
      <c r="D1377" s="111"/>
      <c r="E1377" s="111"/>
      <c r="F1377" s="111"/>
      <c r="G1377" s="110"/>
      <c r="H1377" s="108"/>
      <c r="I1377" s="108"/>
      <c r="P1377" s="112"/>
      <c r="Q1377" s="112"/>
    </row>
    <row r="1378" spans="1:17" s="102" customFormat="1">
      <c r="A1378" s="110"/>
      <c r="B1378" s="110"/>
      <c r="C1378" s="111"/>
      <c r="D1378" s="111"/>
      <c r="E1378" s="111"/>
      <c r="F1378" s="111"/>
      <c r="G1378" s="110"/>
      <c r="H1378" s="108"/>
      <c r="I1378" s="108"/>
      <c r="P1378" s="112"/>
      <c r="Q1378" s="112"/>
    </row>
    <row r="1379" spans="1:17" s="102" customFormat="1">
      <c r="A1379" s="110"/>
      <c r="B1379" s="110"/>
      <c r="C1379" s="111"/>
      <c r="D1379" s="111"/>
      <c r="E1379" s="111"/>
      <c r="F1379" s="111"/>
      <c r="G1379" s="110"/>
      <c r="H1379" s="108"/>
      <c r="I1379" s="108"/>
      <c r="P1379" s="112"/>
      <c r="Q1379" s="112"/>
    </row>
    <row r="1380" spans="1:17" s="102" customFormat="1">
      <c r="A1380" s="110"/>
      <c r="B1380" s="110"/>
      <c r="C1380" s="111"/>
      <c r="D1380" s="111"/>
      <c r="E1380" s="111"/>
      <c r="F1380" s="111"/>
      <c r="G1380" s="110"/>
      <c r="H1380" s="108"/>
      <c r="I1380" s="108"/>
      <c r="P1380" s="112"/>
      <c r="Q1380" s="112"/>
    </row>
    <row r="1381" spans="1:17" s="102" customFormat="1">
      <c r="A1381" s="110"/>
      <c r="B1381" s="110"/>
      <c r="C1381" s="111"/>
      <c r="D1381" s="111"/>
      <c r="E1381" s="111"/>
      <c r="F1381" s="111"/>
      <c r="G1381" s="110"/>
      <c r="H1381" s="108"/>
      <c r="I1381" s="108"/>
      <c r="P1381" s="112"/>
      <c r="Q1381" s="112"/>
    </row>
    <row r="1382" spans="1:17" s="102" customFormat="1">
      <c r="A1382" s="110"/>
      <c r="B1382" s="110"/>
      <c r="C1382" s="111"/>
      <c r="D1382" s="111"/>
      <c r="E1382" s="111"/>
      <c r="F1382" s="111"/>
      <c r="G1382" s="110"/>
      <c r="H1382" s="108"/>
      <c r="I1382" s="108"/>
      <c r="P1382" s="112"/>
      <c r="Q1382" s="112"/>
    </row>
    <row r="1383" spans="1:17" s="102" customFormat="1">
      <c r="A1383" s="110"/>
      <c r="B1383" s="110"/>
      <c r="C1383" s="111"/>
      <c r="D1383" s="111"/>
      <c r="E1383" s="111"/>
      <c r="F1383" s="111"/>
      <c r="G1383" s="110"/>
      <c r="H1383" s="108"/>
      <c r="I1383" s="108"/>
      <c r="P1383" s="112"/>
      <c r="Q1383" s="112"/>
    </row>
    <row r="1384" spans="1:17" s="102" customFormat="1">
      <c r="A1384" s="110"/>
      <c r="B1384" s="110"/>
      <c r="C1384" s="111"/>
      <c r="D1384" s="111"/>
      <c r="E1384" s="111"/>
      <c r="F1384" s="111"/>
      <c r="G1384" s="110"/>
      <c r="H1384" s="108"/>
      <c r="I1384" s="108"/>
      <c r="P1384" s="112"/>
      <c r="Q1384" s="112"/>
    </row>
    <row r="1385" spans="1:17" s="102" customFormat="1">
      <c r="A1385" s="110"/>
      <c r="B1385" s="110"/>
      <c r="C1385" s="111"/>
      <c r="D1385" s="111"/>
      <c r="E1385" s="111"/>
      <c r="F1385" s="111"/>
      <c r="G1385" s="110"/>
      <c r="H1385" s="108"/>
      <c r="I1385" s="108"/>
      <c r="P1385" s="112"/>
      <c r="Q1385" s="112"/>
    </row>
    <row r="1386" spans="1:17" s="102" customFormat="1">
      <c r="A1386" s="110"/>
      <c r="B1386" s="110"/>
      <c r="C1386" s="111"/>
      <c r="D1386" s="111"/>
      <c r="E1386" s="111"/>
      <c r="F1386" s="111"/>
      <c r="G1386" s="110"/>
      <c r="H1386" s="108"/>
      <c r="I1386" s="108"/>
      <c r="P1386" s="112"/>
      <c r="Q1386" s="112"/>
    </row>
    <row r="1387" spans="1:17" s="102" customFormat="1">
      <c r="A1387" s="110"/>
      <c r="B1387" s="110"/>
      <c r="C1387" s="111"/>
      <c r="D1387" s="111"/>
      <c r="E1387" s="111"/>
      <c r="F1387" s="111"/>
      <c r="G1387" s="110"/>
      <c r="H1387" s="108"/>
      <c r="I1387" s="108"/>
      <c r="P1387" s="112"/>
      <c r="Q1387" s="112"/>
    </row>
    <row r="1388" spans="1:17" s="102" customFormat="1">
      <c r="A1388" s="110"/>
      <c r="B1388" s="110"/>
      <c r="C1388" s="111"/>
      <c r="D1388" s="111"/>
      <c r="E1388" s="111"/>
      <c r="F1388" s="111"/>
      <c r="G1388" s="110"/>
      <c r="H1388" s="108"/>
      <c r="I1388" s="108"/>
      <c r="P1388" s="112"/>
      <c r="Q1388" s="112"/>
    </row>
    <row r="1389" spans="1:17" s="102" customFormat="1">
      <c r="A1389" s="110"/>
      <c r="B1389" s="110"/>
      <c r="C1389" s="111"/>
      <c r="D1389" s="111"/>
      <c r="E1389" s="111"/>
      <c r="F1389" s="111"/>
      <c r="G1389" s="110"/>
      <c r="H1389" s="108"/>
      <c r="I1389" s="108"/>
      <c r="P1389" s="112"/>
      <c r="Q1389" s="112"/>
    </row>
    <row r="1390" spans="1:17" s="102" customFormat="1">
      <c r="A1390" s="110"/>
      <c r="B1390" s="110"/>
      <c r="C1390" s="111"/>
      <c r="D1390" s="111"/>
      <c r="E1390" s="111"/>
      <c r="F1390" s="111"/>
      <c r="G1390" s="110"/>
      <c r="H1390" s="108"/>
      <c r="I1390" s="108"/>
      <c r="P1390" s="112"/>
      <c r="Q1390" s="112"/>
    </row>
    <row r="1391" spans="1:17" s="102" customFormat="1">
      <c r="A1391" s="110"/>
      <c r="B1391" s="110"/>
      <c r="C1391" s="111"/>
      <c r="D1391" s="111"/>
      <c r="E1391" s="111"/>
      <c r="F1391" s="111"/>
      <c r="G1391" s="110"/>
      <c r="H1391" s="108"/>
      <c r="I1391" s="108"/>
      <c r="P1391" s="112"/>
      <c r="Q1391" s="112"/>
    </row>
    <row r="1392" spans="1:17" s="102" customFormat="1">
      <c r="A1392" s="110"/>
      <c r="B1392" s="110"/>
      <c r="C1392" s="111"/>
      <c r="D1392" s="111"/>
      <c r="E1392" s="111"/>
      <c r="F1392" s="111"/>
      <c r="G1392" s="110"/>
      <c r="H1392" s="108"/>
      <c r="I1392" s="108"/>
      <c r="P1392" s="112"/>
      <c r="Q1392" s="112"/>
    </row>
    <row r="1393" spans="1:17" s="102" customFormat="1">
      <c r="A1393" s="110"/>
      <c r="B1393" s="110"/>
      <c r="C1393" s="111"/>
      <c r="D1393" s="111"/>
      <c r="E1393" s="111"/>
      <c r="F1393" s="111"/>
      <c r="G1393" s="110"/>
      <c r="H1393" s="108"/>
      <c r="I1393" s="108"/>
      <c r="P1393" s="112"/>
      <c r="Q1393" s="112"/>
    </row>
    <row r="1394" spans="1:17" s="102" customFormat="1">
      <c r="A1394" s="110"/>
      <c r="B1394" s="110"/>
      <c r="C1394" s="111"/>
      <c r="D1394" s="111"/>
      <c r="E1394" s="111"/>
      <c r="F1394" s="111"/>
      <c r="G1394" s="110"/>
      <c r="H1394" s="108"/>
      <c r="I1394" s="108"/>
      <c r="P1394" s="112"/>
      <c r="Q1394" s="112"/>
    </row>
    <row r="1395" spans="1:17" s="102" customFormat="1">
      <c r="A1395" s="110"/>
      <c r="B1395" s="110"/>
      <c r="C1395" s="111"/>
      <c r="D1395" s="111"/>
      <c r="E1395" s="111"/>
      <c r="F1395" s="111"/>
      <c r="G1395" s="110"/>
      <c r="H1395" s="108"/>
      <c r="I1395" s="108"/>
      <c r="P1395" s="112"/>
      <c r="Q1395" s="112"/>
    </row>
    <row r="1396" spans="1:17" s="102" customFormat="1">
      <c r="A1396" s="110"/>
      <c r="B1396" s="110"/>
      <c r="C1396" s="111"/>
      <c r="D1396" s="111"/>
      <c r="E1396" s="111"/>
      <c r="F1396" s="111"/>
      <c r="G1396" s="110"/>
      <c r="H1396" s="108"/>
      <c r="I1396" s="108"/>
      <c r="P1396" s="112"/>
      <c r="Q1396" s="112"/>
    </row>
    <row r="1397" spans="1:17" s="102" customFormat="1">
      <c r="A1397" s="110"/>
      <c r="B1397" s="110"/>
      <c r="C1397" s="111"/>
      <c r="D1397" s="111"/>
      <c r="E1397" s="111"/>
      <c r="F1397" s="111"/>
      <c r="G1397" s="110"/>
      <c r="H1397" s="108"/>
      <c r="I1397" s="108"/>
      <c r="P1397" s="112"/>
      <c r="Q1397" s="112"/>
    </row>
    <row r="1398" spans="1:17" s="102" customFormat="1">
      <c r="A1398" s="110"/>
      <c r="B1398" s="110"/>
      <c r="C1398" s="111"/>
      <c r="D1398" s="111"/>
      <c r="E1398" s="111"/>
      <c r="F1398" s="111"/>
      <c r="G1398" s="110"/>
      <c r="H1398" s="108"/>
      <c r="I1398" s="108"/>
      <c r="P1398" s="112"/>
      <c r="Q1398" s="112"/>
    </row>
    <row r="1399" spans="1:17" s="102" customFormat="1">
      <c r="A1399" s="110"/>
      <c r="B1399" s="110"/>
      <c r="C1399" s="111"/>
      <c r="D1399" s="111"/>
      <c r="E1399" s="111"/>
      <c r="F1399" s="111"/>
      <c r="G1399" s="110"/>
      <c r="H1399" s="108"/>
      <c r="I1399" s="108"/>
      <c r="P1399" s="112"/>
      <c r="Q1399" s="112"/>
    </row>
    <row r="1400" spans="1:17" s="102" customFormat="1">
      <c r="A1400" s="110"/>
      <c r="B1400" s="110"/>
      <c r="C1400" s="111"/>
      <c r="D1400" s="111"/>
      <c r="E1400" s="111"/>
      <c r="F1400" s="111"/>
      <c r="G1400" s="110"/>
      <c r="H1400" s="108"/>
      <c r="I1400" s="108"/>
      <c r="P1400" s="112"/>
      <c r="Q1400" s="112"/>
    </row>
    <row r="1401" spans="1:17" s="102" customFormat="1">
      <c r="A1401" s="110"/>
      <c r="B1401" s="110"/>
      <c r="C1401" s="111"/>
      <c r="D1401" s="111"/>
      <c r="E1401" s="111"/>
      <c r="F1401" s="111"/>
      <c r="G1401" s="110"/>
      <c r="H1401" s="108"/>
      <c r="I1401" s="108"/>
      <c r="P1401" s="112"/>
      <c r="Q1401" s="112"/>
    </row>
    <row r="1402" spans="1:17" s="102" customFormat="1">
      <c r="A1402" s="110"/>
      <c r="B1402" s="110"/>
      <c r="C1402" s="111"/>
      <c r="D1402" s="111"/>
      <c r="E1402" s="111"/>
      <c r="F1402" s="111"/>
      <c r="G1402" s="110"/>
      <c r="H1402" s="108"/>
      <c r="I1402" s="108"/>
      <c r="P1402" s="112"/>
      <c r="Q1402" s="112"/>
    </row>
    <row r="1403" spans="1:17" s="102" customFormat="1">
      <c r="A1403" s="110"/>
      <c r="B1403" s="110"/>
      <c r="C1403" s="111"/>
      <c r="D1403" s="111"/>
      <c r="E1403" s="111"/>
      <c r="F1403" s="111"/>
      <c r="G1403" s="110"/>
      <c r="H1403" s="108"/>
      <c r="I1403" s="108"/>
      <c r="P1403" s="112"/>
      <c r="Q1403" s="112"/>
    </row>
    <row r="1404" spans="1:17" s="102" customFormat="1">
      <c r="A1404" s="110"/>
      <c r="B1404" s="110"/>
      <c r="C1404" s="111"/>
      <c r="D1404" s="111"/>
      <c r="E1404" s="111"/>
      <c r="F1404" s="111"/>
      <c r="G1404" s="110"/>
      <c r="H1404" s="108"/>
      <c r="I1404" s="108"/>
      <c r="P1404" s="112"/>
      <c r="Q1404" s="112"/>
    </row>
    <row r="1405" spans="1:17" s="102" customFormat="1">
      <c r="A1405" s="110"/>
      <c r="B1405" s="110"/>
      <c r="C1405" s="111"/>
      <c r="D1405" s="111"/>
      <c r="E1405" s="111"/>
      <c r="F1405" s="111"/>
      <c r="G1405" s="110"/>
      <c r="H1405" s="108"/>
      <c r="I1405" s="108"/>
      <c r="P1405" s="112"/>
      <c r="Q1405" s="112"/>
    </row>
    <row r="1406" spans="1:17" s="102" customFormat="1">
      <c r="A1406" s="110"/>
      <c r="B1406" s="110"/>
      <c r="C1406" s="111"/>
      <c r="D1406" s="111"/>
      <c r="E1406" s="111"/>
      <c r="F1406" s="111"/>
      <c r="G1406" s="110"/>
      <c r="H1406" s="108"/>
      <c r="I1406" s="108"/>
      <c r="P1406" s="112"/>
      <c r="Q1406" s="112"/>
    </row>
    <row r="1407" spans="1:17" s="102" customFormat="1">
      <c r="A1407" s="110"/>
      <c r="B1407" s="110"/>
      <c r="C1407" s="111"/>
      <c r="D1407" s="111"/>
      <c r="E1407" s="111"/>
      <c r="F1407" s="111"/>
      <c r="G1407" s="110"/>
      <c r="H1407" s="108"/>
      <c r="I1407" s="108"/>
      <c r="P1407" s="112"/>
      <c r="Q1407" s="112"/>
    </row>
    <row r="1408" spans="1:17" s="102" customFormat="1">
      <c r="A1408" s="110"/>
      <c r="B1408" s="110"/>
      <c r="C1408" s="111"/>
      <c r="D1408" s="111"/>
      <c r="E1408" s="111"/>
      <c r="F1408" s="111"/>
      <c r="G1408" s="110"/>
      <c r="H1408" s="108"/>
      <c r="I1408" s="108"/>
      <c r="P1408" s="112"/>
      <c r="Q1408" s="112"/>
    </row>
    <row r="1409" spans="1:17" s="102" customFormat="1">
      <c r="A1409" s="110"/>
      <c r="B1409" s="110"/>
      <c r="C1409" s="111"/>
      <c r="D1409" s="111"/>
      <c r="E1409" s="111"/>
      <c r="F1409" s="111"/>
      <c r="G1409" s="110"/>
      <c r="H1409" s="108"/>
      <c r="I1409" s="108"/>
      <c r="P1409" s="112"/>
      <c r="Q1409" s="112"/>
    </row>
    <row r="1410" spans="1:17" s="102" customFormat="1">
      <c r="A1410" s="110"/>
      <c r="B1410" s="110"/>
      <c r="C1410" s="111"/>
      <c r="D1410" s="111"/>
      <c r="E1410" s="111"/>
      <c r="F1410" s="111"/>
      <c r="G1410" s="110"/>
      <c r="H1410" s="108"/>
      <c r="I1410" s="108"/>
      <c r="P1410" s="112"/>
      <c r="Q1410" s="112"/>
    </row>
    <row r="1411" spans="1:17" s="102" customFormat="1">
      <c r="A1411" s="110"/>
      <c r="B1411" s="110"/>
      <c r="C1411" s="111"/>
      <c r="D1411" s="111"/>
      <c r="E1411" s="111"/>
      <c r="F1411" s="111"/>
      <c r="G1411" s="110"/>
      <c r="H1411" s="108"/>
      <c r="I1411" s="108"/>
      <c r="P1411" s="112"/>
      <c r="Q1411" s="112"/>
    </row>
    <row r="1412" spans="1:17" s="102" customFormat="1">
      <c r="A1412" s="110"/>
      <c r="B1412" s="110"/>
      <c r="C1412" s="111"/>
      <c r="D1412" s="111"/>
      <c r="E1412" s="111"/>
      <c r="F1412" s="111"/>
      <c r="G1412" s="110"/>
      <c r="H1412" s="108"/>
      <c r="I1412" s="108"/>
      <c r="P1412" s="112"/>
      <c r="Q1412" s="112"/>
    </row>
    <row r="1413" spans="1:17" s="102" customFormat="1">
      <c r="A1413" s="110"/>
      <c r="B1413" s="110"/>
      <c r="C1413" s="111"/>
      <c r="D1413" s="111"/>
      <c r="E1413" s="111"/>
      <c r="F1413" s="111"/>
      <c r="G1413" s="110"/>
      <c r="H1413" s="108"/>
      <c r="I1413" s="108"/>
      <c r="P1413" s="112"/>
      <c r="Q1413" s="112"/>
    </row>
    <row r="1414" spans="1:17" s="102" customFormat="1">
      <c r="A1414" s="110"/>
      <c r="B1414" s="110"/>
      <c r="C1414" s="111"/>
      <c r="D1414" s="111"/>
      <c r="E1414" s="111"/>
      <c r="F1414" s="111"/>
      <c r="G1414" s="110"/>
      <c r="H1414" s="108"/>
      <c r="I1414" s="108"/>
      <c r="P1414" s="112"/>
      <c r="Q1414" s="112"/>
    </row>
    <row r="1415" spans="1:17" s="102" customFormat="1">
      <c r="A1415" s="110"/>
      <c r="B1415" s="110"/>
      <c r="C1415" s="111"/>
      <c r="D1415" s="111"/>
      <c r="E1415" s="111"/>
      <c r="F1415" s="111"/>
      <c r="G1415" s="110"/>
      <c r="H1415" s="108"/>
      <c r="I1415" s="108"/>
      <c r="P1415" s="112"/>
      <c r="Q1415" s="112"/>
    </row>
    <row r="1416" spans="1:17" s="102" customFormat="1">
      <c r="A1416" s="110"/>
      <c r="B1416" s="110"/>
      <c r="C1416" s="111"/>
      <c r="D1416" s="111"/>
      <c r="E1416" s="111"/>
      <c r="F1416" s="111"/>
      <c r="G1416" s="110"/>
      <c r="H1416" s="108"/>
      <c r="I1416" s="108"/>
      <c r="P1416" s="112"/>
      <c r="Q1416" s="112"/>
    </row>
    <row r="1417" spans="1:17" s="102" customFormat="1">
      <c r="A1417" s="110"/>
      <c r="B1417" s="110"/>
      <c r="C1417" s="111"/>
      <c r="D1417" s="111"/>
      <c r="E1417" s="111"/>
      <c r="F1417" s="111"/>
      <c r="G1417" s="110"/>
      <c r="H1417" s="108"/>
      <c r="I1417" s="108"/>
      <c r="P1417" s="112"/>
      <c r="Q1417" s="112"/>
    </row>
    <row r="1418" spans="1:17" s="102" customFormat="1">
      <c r="A1418" s="110"/>
      <c r="B1418" s="110"/>
      <c r="C1418" s="111"/>
      <c r="D1418" s="111"/>
      <c r="E1418" s="111"/>
      <c r="F1418" s="111"/>
      <c r="G1418" s="110"/>
      <c r="H1418" s="108"/>
      <c r="I1418" s="108"/>
      <c r="P1418" s="112"/>
      <c r="Q1418" s="112"/>
    </row>
    <row r="1419" spans="1:17" s="102" customFormat="1">
      <c r="A1419" s="110"/>
      <c r="B1419" s="110"/>
      <c r="C1419" s="111"/>
      <c r="D1419" s="111"/>
      <c r="E1419" s="111"/>
      <c r="F1419" s="111"/>
      <c r="G1419" s="110"/>
      <c r="H1419" s="108"/>
      <c r="I1419" s="108"/>
      <c r="P1419" s="112"/>
      <c r="Q1419" s="112"/>
    </row>
    <row r="1420" spans="1:17" s="102" customFormat="1">
      <c r="A1420" s="110"/>
      <c r="B1420" s="110"/>
      <c r="C1420" s="111"/>
      <c r="D1420" s="111"/>
      <c r="E1420" s="111"/>
      <c r="F1420" s="111"/>
      <c r="G1420" s="110"/>
      <c r="H1420" s="108"/>
      <c r="I1420" s="108"/>
      <c r="P1420" s="112"/>
      <c r="Q1420" s="112"/>
    </row>
    <row r="1421" spans="1:17" s="102" customFormat="1">
      <c r="A1421" s="110"/>
      <c r="B1421" s="110"/>
      <c r="C1421" s="111"/>
      <c r="D1421" s="111"/>
      <c r="E1421" s="111"/>
      <c r="F1421" s="111"/>
      <c r="G1421" s="110"/>
      <c r="H1421" s="108"/>
      <c r="I1421" s="108"/>
      <c r="P1421" s="112"/>
      <c r="Q1421" s="112"/>
    </row>
    <row r="1422" spans="1:17" s="102" customFormat="1">
      <c r="A1422" s="110"/>
      <c r="B1422" s="110"/>
      <c r="C1422" s="111"/>
      <c r="D1422" s="111"/>
      <c r="E1422" s="111"/>
      <c r="F1422" s="111"/>
      <c r="G1422" s="110"/>
      <c r="H1422" s="108"/>
      <c r="I1422" s="108"/>
      <c r="P1422" s="112"/>
      <c r="Q1422" s="112"/>
    </row>
    <row r="1423" spans="1:17" s="102" customFormat="1">
      <c r="A1423" s="110"/>
      <c r="B1423" s="110"/>
      <c r="C1423" s="111"/>
      <c r="D1423" s="111"/>
      <c r="E1423" s="111"/>
      <c r="F1423" s="111"/>
      <c r="G1423" s="110"/>
      <c r="H1423" s="108"/>
      <c r="I1423" s="108"/>
      <c r="P1423" s="112"/>
      <c r="Q1423" s="112"/>
    </row>
    <row r="1424" spans="1:17" s="102" customFormat="1">
      <c r="A1424" s="110"/>
      <c r="B1424" s="110"/>
      <c r="C1424" s="111"/>
      <c r="D1424" s="111"/>
      <c r="E1424" s="111"/>
      <c r="F1424" s="111"/>
      <c r="G1424" s="110"/>
      <c r="H1424" s="108"/>
      <c r="I1424" s="108"/>
      <c r="P1424" s="112"/>
      <c r="Q1424" s="112"/>
    </row>
    <row r="1425" spans="1:17" s="102" customFormat="1">
      <c r="A1425" s="110"/>
      <c r="B1425" s="110"/>
      <c r="C1425" s="111"/>
      <c r="D1425" s="111"/>
      <c r="E1425" s="111"/>
      <c r="F1425" s="111"/>
      <c r="G1425" s="110"/>
      <c r="H1425" s="108"/>
      <c r="I1425" s="108"/>
      <c r="P1425" s="112"/>
      <c r="Q1425" s="112"/>
    </row>
    <row r="1426" spans="1:17" s="102" customFormat="1">
      <c r="A1426" s="110"/>
      <c r="B1426" s="110"/>
      <c r="C1426" s="111"/>
      <c r="D1426" s="111"/>
      <c r="E1426" s="111"/>
      <c r="F1426" s="111"/>
      <c r="G1426" s="110"/>
      <c r="H1426" s="108"/>
      <c r="I1426" s="108"/>
      <c r="P1426" s="112"/>
      <c r="Q1426" s="112"/>
    </row>
    <row r="1427" spans="1:17" s="102" customFormat="1">
      <c r="A1427" s="110"/>
      <c r="B1427" s="110"/>
      <c r="C1427" s="111"/>
      <c r="D1427" s="111"/>
      <c r="E1427" s="111"/>
      <c r="F1427" s="111"/>
      <c r="G1427" s="110"/>
      <c r="H1427" s="108"/>
      <c r="I1427" s="108"/>
      <c r="P1427" s="112"/>
      <c r="Q1427" s="112"/>
    </row>
    <row r="1428" spans="1:17" s="102" customFormat="1">
      <c r="A1428" s="110"/>
      <c r="B1428" s="110"/>
      <c r="C1428" s="111"/>
      <c r="D1428" s="111"/>
      <c r="E1428" s="111"/>
      <c r="F1428" s="111"/>
      <c r="G1428" s="110"/>
      <c r="H1428" s="108"/>
      <c r="I1428" s="108"/>
      <c r="P1428" s="112"/>
      <c r="Q1428" s="112"/>
    </row>
    <row r="1429" spans="1:17" s="102" customFormat="1">
      <c r="A1429" s="110"/>
      <c r="B1429" s="110"/>
      <c r="C1429" s="111"/>
      <c r="D1429" s="111"/>
      <c r="E1429" s="111"/>
      <c r="F1429" s="111"/>
      <c r="G1429" s="110"/>
      <c r="H1429" s="108"/>
      <c r="I1429" s="108"/>
      <c r="P1429" s="112"/>
      <c r="Q1429" s="112"/>
    </row>
    <row r="1430" spans="1:17" s="102" customFormat="1">
      <c r="A1430" s="110"/>
      <c r="B1430" s="110"/>
      <c r="C1430" s="111"/>
      <c r="D1430" s="111"/>
      <c r="E1430" s="111"/>
      <c r="F1430" s="111"/>
      <c r="G1430" s="110"/>
      <c r="H1430" s="108"/>
      <c r="I1430" s="108"/>
      <c r="P1430" s="112"/>
      <c r="Q1430" s="112"/>
    </row>
    <row r="1431" spans="1:17" s="102" customFormat="1">
      <c r="A1431" s="110"/>
      <c r="B1431" s="110"/>
      <c r="C1431" s="111"/>
      <c r="D1431" s="111"/>
      <c r="E1431" s="111"/>
      <c r="F1431" s="111"/>
      <c r="G1431" s="110"/>
      <c r="H1431" s="108"/>
      <c r="I1431" s="108"/>
      <c r="P1431" s="112"/>
      <c r="Q1431" s="112"/>
    </row>
    <row r="1432" spans="1:17" s="102" customFormat="1">
      <c r="A1432" s="110"/>
      <c r="B1432" s="110"/>
      <c r="C1432" s="111"/>
      <c r="D1432" s="111"/>
      <c r="E1432" s="111"/>
      <c r="F1432" s="111"/>
      <c r="G1432" s="110"/>
      <c r="H1432" s="108"/>
      <c r="I1432" s="108"/>
      <c r="P1432" s="112"/>
      <c r="Q1432" s="112"/>
    </row>
    <row r="1433" spans="1:17" s="102" customFormat="1">
      <c r="A1433" s="110"/>
      <c r="B1433" s="110"/>
      <c r="C1433" s="111"/>
      <c r="D1433" s="111"/>
      <c r="E1433" s="111"/>
      <c r="F1433" s="111"/>
      <c r="G1433" s="110"/>
      <c r="H1433" s="108"/>
      <c r="I1433" s="108"/>
      <c r="P1433" s="112"/>
      <c r="Q1433" s="112"/>
    </row>
    <row r="1434" spans="1:17" s="102" customFormat="1">
      <c r="A1434" s="110"/>
      <c r="B1434" s="110"/>
      <c r="C1434" s="111"/>
      <c r="D1434" s="111"/>
      <c r="E1434" s="111"/>
      <c r="F1434" s="111"/>
      <c r="G1434" s="110"/>
      <c r="H1434" s="108"/>
      <c r="I1434" s="108"/>
      <c r="P1434" s="112"/>
      <c r="Q1434" s="112"/>
    </row>
    <row r="1435" spans="1:17" s="102" customFormat="1">
      <c r="A1435" s="110"/>
      <c r="B1435" s="110"/>
      <c r="C1435" s="111"/>
      <c r="D1435" s="111"/>
      <c r="E1435" s="111"/>
      <c r="F1435" s="111"/>
      <c r="G1435" s="110"/>
      <c r="H1435" s="108"/>
      <c r="I1435" s="108"/>
      <c r="P1435" s="112"/>
      <c r="Q1435" s="112"/>
    </row>
    <row r="1436" spans="1:17" s="102" customFormat="1">
      <c r="A1436" s="110"/>
      <c r="B1436" s="110"/>
      <c r="C1436" s="111"/>
      <c r="D1436" s="111"/>
      <c r="E1436" s="111"/>
      <c r="F1436" s="111"/>
      <c r="G1436" s="110"/>
      <c r="H1436" s="108"/>
      <c r="I1436" s="108"/>
      <c r="P1436" s="112"/>
      <c r="Q1436" s="112"/>
    </row>
    <row r="1437" spans="1:17" s="102" customFormat="1">
      <c r="A1437" s="110"/>
      <c r="B1437" s="110"/>
      <c r="C1437" s="111"/>
      <c r="D1437" s="111"/>
      <c r="E1437" s="111"/>
      <c r="F1437" s="111"/>
      <c r="G1437" s="110"/>
      <c r="H1437" s="108"/>
      <c r="I1437" s="108"/>
      <c r="P1437" s="112"/>
      <c r="Q1437" s="112"/>
    </row>
    <row r="1438" spans="1:17" s="102" customFormat="1">
      <c r="A1438" s="110"/>
      <c r="B1438" s="110"/>
      <c r="C1438" s="111"/>
      <c r="D1438" s="111"/>
      <c r="E1438" s="111"/>
      <c r="F1438" s="111"/>
      <c r="G1438" s="110"/>
      <c r="H1438" s="108"/>
      <c r="I1438" s="108"/>
      <c r="P1438" s="112"/>
      <c r="Q1438" s="112"/>
    </row>
    <row r="1439" spans="1:17" s="102" customFormat="1">
      <c r="A1439" s="110"/>
      <c r="B1439" s="110"/>
      <c r="C1439" s="111"/>
      <c r="D1439" s="111"/>
      <c r="E1439" s="111"/>
      <c r="F1439" s="111"/>
      <c r="G1439" s="110"/>
      <c r="H1439" s="108"/>
      <c r="I1439" s="108"/>
      <c r="P1439" s="112"/>
      <c r="Q1439" s="112"/>
    </row>
    <row r="1440" spans="1:17" s="102" customFormat="1">
      <c r="A1440" s="110"/>
      <c r="B1440" s="110"/>
      <c r="C1440" s="111"/>
      <c r="D1440" s="111"/>
      <c r="E1440" s="111"/>
      <c r="F1440" s="111"/>
      <c r="G1440" s="110"/>
      <c r="H1440" s="108"/>
      <c r="I1440" s="108"/>
      <c r="P1440" s="112"/>
      <c r="Q1440" s="112"/>
    </row>
    <row r="1441" spans="1:17" s="102" customFormat="1">
      <c r="A1441" s="110"/>
      <c r="B1441" s="110"/>
      <c r="C1441" s="111"/>
      <c r="D1441" s="111"/>
      <c r="E1441" s="111"/>
      <c r="F1441" s="111"/>
      <c r="G1441" s="110"/>
      <c r="H1441" s="108"/>
      <c r="I1441" s="108"/>
      <c r="P1441" s="112"/>
      <c r="Q1441" s="112"/>
    </row>
    <row r="1442" spans="1:17" s="102" customFormat="1">
      <c r="A1442" s="110"/>
      <c r="B1442" s="110"/>
      <c r="C1442" s="111"/>
      <c r="D1442" s="111"/>
      <c r="E1442" s="111"/>
      <c r="F1442" s="111"/>
      <c r="G1442" s="110"/>
      <c r="H1442" s="108"/>
      <c r="I1442" s="108"/>
      <c r="P1442" s="112"/>
      <c r="Q1442" s="112"/>
    </row>
    <row r="1443" spans="1:17" s="102" customFormat="1">
      <c r="A1443" s="110"/>
      <c r="B1443" s="110"/>
      <c r="C1443" s="111"/>
      <c r="D1443" s="111"/>
      <c r="E1443" s="111"/>
      <c r="F1443" s="111"/>
      <c r="G1443" s="110"/>
      <c r="H1443" s="108"/>
      <c r="I1443" s="108"/>
      <c r="P1443" s="112"/>
      <c r="Q1443" s="112"/>
    </row>
    <row r="1444" spans="1:17" s="102" customFormat="1">
      <c r="A1444" s="110"/>
      <c r="B1444" s="110"/>
      <c r="C1444" s="111"/>
      <c r="D1444" s="111"/>
      <c r="E1444" s="111"/>
      <c r="F1444" s="111"/>
      <c r="G1444" s="110"/>
      <c r="H1444" s="108"/>
      <c r="I1444" s="108"/>
      <c r="P1444" s="112"/>
      <c r="Q1444" s="112"/>
    </row>
    <row r="1445" spans="1:17" s="102" customFormat="1">
      <c r="A1445" s="110"/>
      <c r="B1445" s="110"/>
      <c r="C1445" s="111"/>
      <c r="D1445" s="111"/>
      <c r="E1445" s="111"/>
      <c r="F1445" s="111"/>
      <c r="G1445" s="110"/>
      <c r="H1445" s="108"/>
      <c r="I1445" s="108"/>
      <c r="P1445" s="112"/>
      <c r="Q1445" s="112"/>
    </row>
    <row r="1446" spans="1:17" s="102" customFormat="1">
      <c r="A1446" s="110"/>
      <c r="B1446" s="110"/>
      <c r="C1446" s="111"/>
      <c r="D1446" s="111"/>
      <c r="E1446" s="111"/>
      <c r="F1446" s="111"/>
      <c r="G1446" s="110"/>
      <c r="H1446" s="108"/>
      <c r="I1446" s="108"/>
      <c r="P1446" s="112"/>
      <c r="Q1446" s="112"/>
    </row>
    <row r="1447" spans="1:17" s="102" customFormat="1">
      <c r="A1447" s="110"/>
      <c r="B1447" s="110"/>
      <c r="C1447" s="111"/>
      <c r="D1447" s="111"/>
      <c r="E1447" s="111"/>
      <c r="F1447" s="111"/>
      <c r="G1447" s="110"/>
      <c r="H1447" s="108"/>
      <c r="I1447" s="108"/>
      <c r="P1447" s="112"/>
      <c r="Q1447" s="112"/>
    </row>
    <row r="1448" spans="1:17" s="102" customFormat="1">
      <c r="A1448" s="110"/>
      <c r="B1448" s="110"/>
      <c r="C1448" s="111"/>
      <c r="D1448" s="111"/>
      <c r="E1448" s="111"/>
      <c r="F1448" s="111"/>
      <c r="G1448" s="110"/>
      <c r="H1448" s="108"/>
      <c r="I1448" s="108"/>
      <c r="P1448" s="112"/>
      <c r="Q1448" s="112"/>
    </row>
    <row r="1449" spans="1:17" s="102" customFormat="1">
      <c r="A1449" s="110"/>
      <c r="B1449" s="110"/>
      <c r="C1449" s="111"/>
      <c r="D1449" s="111"/>
      <c r="E1449" s="111"/>
      <c r="F1449" s="111"/>
      <c r="G1449" s="110"/>
      <c r="H1449" s="108"/>
      <c r="I1449" s="108"/>
      <c r="P1449" s="112"/>
      <c r="Q1449" s="112"/>
    </row>
    <row r="1450" spans="1:17" s="102" customFormat="1">
      <c r="A1450" s="110"/>
      <c r="B1450" s="110"/>
      <c r="C1450" s="111"/>
      <c r="D1450" s="111"/>
      <c r="E1450" s="111"/>
      <c r="F1450" s="111"/>
      <c r="G1450" s="110"/>
      <c r="H1450" s="108"/>
      <c r="I1450" s="108"/>
      <c r="P1450" s="112"/>
      <c r="Q1450" s="112"/>
    </row>
    <row r="1451" spans="1:17" s="102" customFormat="1">
      <c r="A1451" s="110"/>
      <c r="B1451" s="110"/>
      <c r="C1451" s="111"/>
      <c r="D1451" s="111"/>
      <c r="E1451" s="111"/>
      <c r="F1451" s="111"/>
      <c r="G1451" s="110"/>
      <c r="H1451" s="108"/>
      <c r="I1451" s="108"/>
      <c r="P1451" s="112"/>
      <c r="Q1451" s="112"/>
    </row>
    <row r="1452" spans="1:17" s="102" customFormat="1">
      <c r="A1452" s="110"/>
      <c r="B1452" s="110"/>
      <c r="C1452" s="111"/>
      <c r="D1452" s="111"/>
      <c r="E1452" s="111"/>
      <c r="F1452" s="111"/>
      <c r="G1452" s="110"/>
      <c r="H1452" s="108"/>
      <c r="I1452" s="108"/>
      <c r="P1452" s="112"/>
      <c r="Q1452" s="112"/>
    </row>
    <row r="1453" spans="1:17" s="102" customFormat="1">
      <c r="A1453" s="110"/>
      <c r="B1453" s="110"/>
      <c r="C1453" s="111"/>
      <c r="D1453" s="111"/>
      <c r="E1453" s="111"/>
      <c r="F1453" s="111"/>
      <c r="G1453" s="110"/>
      <c r="H1453" s="108"/>
      <c r="I1453" s="108"/>
      <c r="P1453" s="112"/>
      <c r="Q1453" s="112"/>
    </row>
    <row r="1454" spans="1:17" s="102" customFormat="1">
      <c r="A1454" s="110"/>
      <c r="B1454" s="110"/>
      <c r="C1454" s="111"/>
      <c r="D1454" s="111"/>
      <c r="E1454" s="111"/>
      <c r="F1454" s="111"/>
      <c r="G1454" s="110"/>
      <c r="H1454" s="108"/>
      <c r="I1454" s="108"/>
      <c r="P1454" s="112"/>
      <c r="Q1454" s="112"/>
    </row>
    <row r="1455" spans="1:17" s="102" customFormat="1">
      <c r="A1455" s="110"/>
      <c r="B1455" s="110"/>
      <c r="C1455" s="111"/>
      <c r="D1455" s="111"/>
      <c r="E1455" s="111"/>
      <c r="F1455" s="111"/>
      <c r="G1455" s="110"/>
      <c r="H1455" s="108"/>
      <c r="I1455" s="108"/>
      <c r="P1455" s="112"/>
      <c r="Q1455" s="112"/>
    </row>
    <row r="1456" spans="1:17" s="102" customFormat="1">
      <c r="A1456" s="110"/>
      <c r="B1456" s="110"/>
      <c r="C1456" s="111"/>
      <c r="D1456" s="111"/>
      <c r="E1456" s="111"/>
      <c r="F1456" s="111"/>
      <c r="G1456" s="110"/>
      <c r="H1456" s="108"/>
      <c r="I1456" s="108"/>
      <c r="P1456" s="112"/>
      <c r="Q1456" s="112"/>
    </row>
    <row r="1457" spans="1:17" s="102" customFormat="1">
      <c r="A1457" s="110"/>
      <c r="B1457" s="110"/>
      <c r="C1457" s="111"/>
      <c r="D1457" s="111"/>
      <c r="E1457" s="111"/>
      <c r="F1457" s="111"/>
      <c r="G1457" s="110"/>
      <c r="H1457" s="108"/>
      <c r="I1457" s="108"/>
      <c r="P1457" s="112"/>
      <c r="Q1457" s="112"/>
    </row>
    <row r="1458" spans="1:17" s="102" customFormat="1">
      <c r="A1458" s="110"/>
      <c r="B1458" s="110"/>
      <c r="C1458" s="111"/>
      <c r="D1458" s="111"/>
      <c r="E1458" s="111"/>
      <c r="F1458" s="111"/>
      <c r="G1458" s="110"/>
      <c r="H1458" s="108"/>
      <c r="I1458" s="108"/>
      <c r="P1458" s="112"/>
      <c r="Q1458" s="112"/>
    </row>
    <row r="1459" spans="1:17" s="102" customFormat="1">
      <c r="A1459" s="110"/>
      <c r="B1459" s="110"/>
      <c r="C1459" s="111"/>
      <c r="D1459" s="111"/>
      <c r="E1459" s="111"/>
      <c r="F1459" s="111"/>
      <c r="G1459" s="110"/>
      <c r="H1459" s="108"/>
      <c r="I1459" s="108"/>
      <c r="P1459" s="112"/>
      <c r="Q1459" s="112"/>
    </row>
    <row r="1460" spans="1:17" s="102" customFormat="1">
      <c r="A1460" s="110"/>
      <c r="B1460" s="110"/>
      <c r="C1460" s="111"/>
      <c r="D1460" s="111"/>
      <c r="E1460" s="111"/>
      <c r="F1460" s="111"/>
      <c r="G1460" s="110"/>
      <c r="H1460" s="108"/>
      <c r="I1460" s="108"/>
      <c r="P1460" s="112"/>
      <c r="Q1460" s="112"/>
    </row>
    <row r="1461" spans="1:17" s="102" customFormat="1">
      <c r="A1461" s="110"/>
      <c r="B1461" s="110"/>
      <c r="C1461" s="111"/>
      <c r="D1461" s="111"/>
      <c r="E1461" s="111"/>
      <c r="F1461" s="111"/>
      <c r="G1461" s="110"/>
      <c r="H1461" s="108"/>
      <c r="I1461" s="108"/>
      <c r="P1461" s="112"/>
      <c r="Q1461" s="112"/>
    </row>
    <row r="1462" spans="1:17" s="102" customFormat="1">
      <c r="A1462" s="110"/>
      <c r="B1462" s="110"/>
      <c r="C1462" s="111"/>
      <c r="D1462" s="111"/>
      <c r="E1462" s="111"/>
      <c r="F1462" s="111"/>
      <c r="G1462" s="110"/>
      <c r="H1462" s="108"/>
      <c r="I1462" s="108"/>
      <c r="P1462" s="112"/>
      <c r="Q1462" s="112"/>
    </row>
    <row r="1463" spans="1:17" s="102" customFormat="1">
      <c r="A1463" s="110"/>
      <c r="B1463" s="110"/>
      <c r="C1463" s="111"/>
      <c r="D1463" s="111"/>
      <c r="E1463" s="111"/>
      <c r="F1463" s="111"/>
      <c r="G1463" s="110"/>
      <c r="H1463" s="108"/>
      <c r="I1463" s="108"/>
      <c r="P1463" s="112"/>
      <c r="Q1463" s="112"/>
    </row>
    <row r="1464" spans="1:17" s="102" customFormat="1">
      <c r="A1464" s="110"/>
      <c r="B1464" s="110"/>
      <c r="C1464" s="111"/>
      <c r="D1464" s="111"/>
      <c r="E1464" s="111"/>
      <c r="F1464" s="111"/>
      <c r="G1464" s="110"/>
      <c r="H1464" s="108"/>
      <c r="I1464" s="108"/>
      <c r="P1464" s="112"/>
      <c r="Q1464" s="112"/>
    </row>
    <row r="1465" spans="1:17" s="102" customFormat="1">
      <c r="A1465" s="110"/>
      <c r="B1465" s="110"/>
      <c r="C1465" s="111"/>
      <c r="D1465" s="111"/>
      <c r="E1465" s="111"/>
      <c r="F1465" s="111"/>
      <c r="G1465" s="110"/>
      <c r="H1465" s="108"/>
      <c r="I1465" s="108"/>
      <c r="P1465" s="112"/>
      <c r="Q1465" s="112"/>
    </row>
    <row r="1466" spans="1:17" s="102" customFormat="1">
      <c r="A1466" s="110"/>
      <c r="B1466" s="110"/>
      <c r="C1466" s="111"/>
      <c r="D1466" s="111"/>
      <c r="E1466" s="111"/>
      <c r="F1466" s="111"/>
      <c r="G1466" s="110"/>
      <c r="H1466" s="108"/>
      <c r="I1466" s="108"/>
      <c r="P1466" s="112"/>
      <c r="Q1466" s="112"/>
    </row>
    <row r="1467" spans="1:17" s="102" customFormat="1">
      <c r="A1467" s="110"/>
      <c r="B1467" s="110"/>
      <c r="C1467" s="111"/>
      <c r="D1467" s="111"/>
      <c r="E1467" s="111"/>
      <c r="F1467" s="111"/>
      <c r="G1467" s="110"/>
      <c r="H1467" s="108"/>
      <c r="I1467" s="108"/>
      <c r="P1467" s="112"/>
      <c r="Q1467" s="112"/>
    </row>
    <row r="1468" spans="1:17" s="102" customFormat="1">
      <c r="A1468" s="110"/>
      <c r="B1468" s="110"/>
      <c r="C1468" s="111"/>
      <c r="D1468" s="111"/>
      <c r="E1468" s="111"/>
      <c r="F1468" s="111"/>
      <c r="G1468" s="110"/>
      <c r="H1468" s="108"/>
      <c r="I1468" s="108"/>
      <c r="P1468" s="112"/>
      <c r="Q1468" s="112"/>
    </row>
    <row r="1469" spans="1:17" s="102" customFormat="1">
      <c r="A1469" s="110"/>
      <c r="B1469" s="110"/>
      <c r="C1469" s="111"/>
      <c r="D1469" s="111"/>
      <c r="E1469" s="111"/>
      <c r="F1469" s="111"/>
      <c r="G1469" s="110"/>
      <c r="H1469" s="108"/>
      <c r="I1469" s="108"/>
      <c r="P1469" s="112"/>
      <c r="Q1469" s="112"/>
    </row>
    <row r="1470" spans="1:17" s="102" customFormat="1">
      <c r="A1470" s="110"/>
      <c r="B1470" s="110"/>
      <c r="C1470" s="111"/>
      <c r="D1470" s="111"/>
      <c r="E1470" s="111"/>
      <c r="F1470" s="111"/>
      <c r="G1470" s="110"/>
      <c r="H1470" s="108"/>
      <c r="I1470" s="108"/>
      <c r="P1470" s="112"/>
      <c r="Q1470" s="112"/>
    </row>
    <row r="1471" spans="1:17" s="102" customFormat="1">
      <c r="A1471" s="110"/>
      <c r="B1471" s="110"/>
      <c r="C1471" s="111"/>
      <c r="D1471" s="111"/>
      <c r="E1471" s="111"/>
      <c r="F1471" s="111"/>
      <c r="G1471" s="110"/>
      <c r="H1471" s="108"/>
      <c r="I1471" s="108"/>
      <c r="P1471" s="112"/>
      <c r="Q1471" s="112"/>
    </row>
    <row r="1472" spans="1:17" s="102" customFormat="1">
      <c r="A1472" s="110"/>
      <c r="B1472" s="110"/>
      <c r="C1472" s="111"/>
      <c r="D1472" s="111"/>
      <c r="E1472" s="111"/>
      <c r="F1472" s="111"/>
      <c r="G1472" s="110"/>
      <c r="H1472" s="108"/>
      <c r="I1472" s="108"/>
      <c r="P1472" s="112"/>
      <c r="Q1472" s="112"/>
    </row>
    <row r="1473" spans="1:17" s="102" customFormat="1">
      <c r="A1473" s="110"/>
      <c r="B1473" s="110"/>
      <c r="C1473" s="111"/>
      <c r="D1473" s="111"/>
      <c r="E1473" s="111"/>
      <c r="F1473" s="111"/>
      <c r="G1473" s="110"/>
      <c r="H1473" s="108"/>
      <c r="I1473" s="108"/>
      <c r="P1473" s="112"/>
      <c r="Q1473" s="112"/>
    </row>
    <row r="1474" spans="1:17" s="102" customFormat="1">
      <c r="A1474" s="110"/>
      <c r="B1474" s="110"/>
      <c r="C1474" s="111"/>
      <c r="D1474" s="111"/>
      <c r="E1474" s="111"/>
      <c r="F1474" s="111"/>
      <c r="G1474" s="110"/>
      <c r="H1474" s="108"/>
      <c r="I1474" s="108"/>
      <c r="P1474" s="112"/>
      <c r="Q1474" s="112"/>
    </row>
    <row r="1475" spans="1:17" s="102" customFormat="1">
      <c r="A1475" s="110"/>
      <c r="B1475" s="110"/>
      <c r="C1475" s="111"/>
      <c r="D1475" s="111"/>
      <c r="E1475" s="111"/>
      <c r="F1475" s="111"/>
      <c r="G1475" s="110"/>
      <c r="H1475" s="108"/>
      <c r="I1475" s="108"/>
      <c r="P1475" s="112"/>
      <c r="Q1475" s="112"/>
    </row>
    <row r="1476" spans="1:17" s="102" customFormat="1">
      <c r="A1476" s="110"/>
      <c r="B1476" s="110"/>
      <c r="C1476" s="111"/>
      <c r="D1476" s="111"/>
      <c r="E1476" s="111"/>
      <c r="F1476" s="111"/>
      <c r="G1476" s="110"/>
      <c r="H1476" s="108"/>
      <c r="I1476" s="108"/>
      <c r="P1476" s="112"/>
      <c r="Q1476" s="112"/>
    </row>
    <row r="1477" spans="1:17" s="102" customFormat="1">
      <c r="A1477" s="110"/>
      <c r="B1477" s="110"/>
      <c r="C1477" s="111"/>
      <c r="D1477" s="111"/>
      <c r="E1477" s="111"/>
      <c r="F1477" s="111"/>
      <c r="G1477" s="110"/>
      <c r="H1477" s="108"/>
      <c r="I1477" s="108"/>
      <c r="P1477" s="112"/>
      <c r="Q1477" s="112"/>
    </row>
    <row r="1478" spans="1:17" s="102" customFormat="1">
      <c r="A1478" s="110"/>
      <c r="B1478" s="110"/>
      <c r="C1478" s="111"/>
      <c r="D1478" s="111"/>
      <c r="E1478" s="111"/>
      <c r="F1478" s="111"/>
      <c r="G1478" s="110"/>
      <c r="H1478" s="108"/>
      <c r="I1478" s="108"/>
      <c r="P1478" s="112"/>
      <c r="Q1478" s="112"/>
    </row>
    <row r="1479" spans="1:17" s="102" customFormat="1">
      <c r="A1479" s="110"/>
      <c r="B1479" s="110"/>
      <c r="C1479" s="111"/>
      <c r="D1479" s="111"/>
      <c r="E1479" s="111"/>
      <c r="F1479" s="111"/>
      <c r="G1479" s="110"/>
      <c r="H1479" s="108"/>
      <c r="I1479" s="108"/>
      <c r="P1479" s="112"/>
      <c r="Q1479" s="112"/>
    </row>
    <row r="1480" spans="1:17" s="102" customFormat="1">
      <c r="A1480" s="110"/>
      <c r="B1480" s="110"/>
      <c r="C1480" s="111"/>
      <c r="D1480" s="111"/>
      <c r="E1480" s="111"/>
      <c r="F1480" s="111"/>
      <c r="G1480" s="110"/>
      <c r="H1480" s="108"/>
      <c r="I1480" s="108"/>
      <c r="P1480" s="112"/>
      <c r="Q1480" s="112"/>
    </row>
    <row r="1481" spans="1:17" s="102" customFormat="1">
      <c r="A1481" s="110"/>
      <c r="B1481" s="110"/>
      <c r="C1481" s="111"/>
      <c r="D1481" s="111"/>
      <c r="E1481" s="111"/>
      <c r="F1481" s="111"/>
      <c r="G1481" s="110"/>
      <c r="H1481" s="108"/>
      <c r="I1481" s="108"/>
      <c r="P1481" s="112"/>
      <c r="Q1481" s="112"/>
    </row>
    <row r="1482" spans="1:17" s="102" customFormat="1">
      <c r="A1482" s="110"/>
      <c r="B1482" s="110"/>
      <c r="C1482" s="111"/>
      <c r="D1482" s="111"/>
      <c r="E1482" s="111"/>
      <c r="F1482" s="111"/>
      <c r="G1482" s="110"/>
      <c r="H1482" s="108"/>
      <c r="I1482" s="108"/>
      <c r="P1482" s="112"/>
      <c r="Q1482" s="112"/>
    </row>
    <row r="1483" spans="1:17" s="102" customFormat="1">
      <c r="A1483" s="110"/>
      <c r="B1483" s="110"/>
      <c r="C1483" s="111"/>
      <c r="D1483" s="111"/>
      <c r="E1483" s="111"/>
      <c r="F1483" s="111"/>
      <c r="G1483" s="110"/>
      <c r="H1483" s="108"/>
      <c r="I1483" s="108"/>
      <c r="P1483" s="112"/>
      <c r="Q1483" s="112"/>
    </row>
    <row r="1484" spans="1:17" s="102" customFormat="1">
      <c r="A1484" s="110"/>
      <c r="B1484" s="110"/>
      <c r="C1484" s="111"/>
      <c r="D1484" s="111"/>
      <c r="E1484" s="111"/>
      <c r="F1484" s="111"/>
      <c r="G1484" s="110"/>
      <c r="H1484" s="108"/>
      <c r="I1484" s="108"/>
      <c r="P1484" s="112"/>
      <c r="Q1484" s="112"/>
    </row>
    <row r="1485" spans="1:17" s="102" customFormat="1">
      <c r="A1485" s="110"/>
      <c r="B1485" s="110"/>
      <c r="C1485" s="111"/>
      <c r="D1485" s="111"/>
      <c r="E1485" s="111"/>
      <c r="F1485" s="111"/>
      <c r="G1485" s="110"/>
      <c r="H1485" s="108"/>
      <c r="I1485" s="108"/>
      <c r="P1485" s="112"/>
      <c r="Q1485" s="112"/>
    </row>
    <row r="1486" spans="1:17" s="102" customFormat="1">
      <c r="A1486" s="110"/>
      <c r="B1486" s="110"/>
      <c r="C1486" s="111"/>
      <c r="D1486" s="111"/>
      <c r="E1486" s="111"/>
      <c r="F1486" s="111"/>
      <c r="G1486" s="110"/>
      <c r="H1486" s="108"/>
      <c r="I1486" s="108"/>
      <c r="P1486" s="112"/>
      <c r="Q1486" s="112"/>
    </row>
    <row r="1487" spans="1:17" s="102" customFormat="1">
      <c r="A1487" s="110"/>
      <c r="B1487" s="110"/>
      <c r="C1487" s="111"/>
      <c r="D1487" s="111"/>
      <c r="E1487" s="111"/>
      <c r="F1487" s="111"/>
      <c r="G1487" s="110"/>
      <c r="H1487" s="108"/>
      <c r="I1487" s="108"/>
      <c r="P1487" s="112"/>
      <c r="Q1487" s="112"/>
    </row>
    <row r="1488" spans="1:17" s="102" customFormat="1">
      <c r="A1488" s="110"/>
      <c r="B1488" s="110"/>
      <c r="C1488" s="111"/>
      <c r="D1488" s="111"/>
      <c r="E1488" s="111"/>
      <c r="F1488" s="111"/>
      <c r="G1488" s="110"/>
      <c r="H1488" s="108"/>
      <c r="I1488" s="108"/>
      <c r="P1488" s="112"/>
      <c r="Q1488" s="112"/>
    </row>
    <row r="1489" spans="1:17" s="102" customFormat="1">
      <c r="A1489" s="110"/>
      <c r="B1489" s="110"/>
      <c r="C1489" s="111"/>
      <c r="D1489" s="111"/>
      <c r="E1489" s="111"/>
      <c r="F1489" s="111"/>
      <c r="G1489" s="110"/>
      <c r="H1489" s="108"/>
      <c r="I1489" s="108"/>
      <c r="P1489" s="112"/>
      <c r="Q1489" s="112"/>
    </row>
    <row r="1490" spans="1:17" s="102" customFormat="1">
      <c r="A1490" s="110"/>
      <c r="B1490" s="110"/>
      <c r="C1490" s="111"/>
      <c r="D1490" s="111"/>
      <c r="E1490" s="111"/>
      <c r="F1490" s="111"/>
      <c r="G1490" s="110"/>
      <c r="H1490" s="108"/>
      <c r="I1490" s="108"/>
      <c r="P1490" s="112"/>
      <c r="Q1490" s="112"/>
    </row>
    <row r="1491" spans="1:17" s="102" customFormat="1">
      <c r="A1491" s="110"/>
      <c r="B1491" s="110"/>
      <c r="C1491" s="111"/>
      <c r="D1491" s="111"/>
      <c r="E1491" s="111"/>
      <c r="F1491" s="111"/>
      <c r="G1491" s="110"/>
      <c r="H1491" s="108"/>
      <c r="I1491" s="108"/>
      <c r="P1491" s="112"/>
      <c r="Q1491" s="112"/>
    </row>
    <row r="1492" spans="1:17" s="102" customFormat="1">
      <c r="A1492" s="110"/>
      <c r="B1492" s="110"/>
      <c r="C1492" s="111"/>
      <c r="D1492" s="111"/>
      <c r="E1492" s="111"/>
      <c r="F1492" s="111"/>
      <c r="G1492" s="110"/>
      <c r="H1492" s="108"/>
      <c r="I1492" s="108"/>
      <c r="P1492" s="112"/>
      <c r="Q1492" s="112"/>
    </row>
    <row r="1493" spans="1:17" s="102" customFormat="1">
      <c r="A1493" s="110"/>
      <c r="B1493" s="110"/>
      <c r="C1493" s="111"/>
      <c r="D1493" s="111"/>
      <c r="E1493" s="111"/>
      <c r="F1493" s="111"/>
      <c r="G1493" s="110"/>
      <c r="H1493" s="108"/>
      <c r="I1493" s="108"/>
      <c r="P1493" s="112"/>
      <c r="Q1493" s="112"/>
    </row>
    <row r="1494" spans="1:17" s="102" customFormat="1">
      <c r="A1494" s="110"/>
      <c r="B1494" s="110"/>
      <c r="C1494" s="111"/>
      <c r="D1494" s="111"/>
      <c r="E1494" s="111"/>
      <c r="F1494" s="111"/>
      <c r="G1494" s="110"/>
      <c r="H1494" s="108"/>
      <c r="I1494" s="108"/>
      <c r="P1494" s="112"/>
      <c r="Q1494" s="112"/>
    </row>
    <row r="1495" spans="1:17" s="102" customFormat="1">
      <c r="A1495" s="110"/>
      <c r="B1495" s="110"/>
      <c r="C1495" s="111"/>
      <c r="D1495" s="111"/>
      <c r="E1495" s="111"/>
      <c r="F1495" s="111"/>
      <c r="G1495" s="110"/>
      <c r="H1495" s="108"/>
      <c r="I1495" s="108"/>
      <c r="P1495" s="112"/>
      <c r="Q1495" s="112"/>
    </row>
    <row r="1496" spans="1:17" s="102" customFormat="1">
      <c r="A1496" s="110"/>
      <c r="B1496" s="110"/>
      <c r="C1496" s="111"/>
      <c r="D1496" s="111"/>
      <c r="E1496" s="111"/>
      <c r="F1496" s="111"/>
      <c r="G1496" s="110"/>
      <c r="H1496" s="108"/>
      <c r="I1496" s="108"/>
      <c r="P1496" s="112"/>
      <c r="Q1496" s="112"/>
    </row>
    <row r="1497" spans="1:17" s="102" customFormat="1">
      <c r="A1497" s="110"/>
      <c r="B1497" s="110"/>
      <c r="C1497" s="111"/>
      <c r="D1497" s="111"/>
      <c r="E1497" s="111"/>
      <c r="F1497" s="111"/>
      <c r="G1497" s="110"/>
      <c r="H1497" s="108"/>
      <c r="I1497" s="108"/>
      <c r="P1497" s="112"/>
      <c r="Q1497" s="112"/>
    </row>
    <row r="1498" spans="1:17" s="102" customFormat="1">
      <c r="A1498" s="110"/>
      <c r="B1498" s="110"/>
      <c r="C1498" s="111"/>
      <c r="D1498" s="111"/>
      <c r="E1498" s="111"/>
      <c r="F1498" s="111"/>
      <c r="G1498" s="110"/>
      <c r="H1498" s="108"/>
      <c r="I1498" s="108"/>
      <c r="P1498" s="112"/>
      <c r="Q1498" s="112"/>
    </row>
    <row r="1499" spans="1:17" s="102" customFormat="1">
      <c r="A1499" s="110"/>
      <c r="B1499" s="110"/>
      <c r="C1499" s="111"/>
      <c r="D1499" s="111"/>
      <c r="E1499" s="111"/>
      <c r="F1499" s="111"/>
      <c r="G1499" s="110"/>
      <c r="H1499" s="108"/>
      <c r="I1499" s="108"/>
      <c r="P1499" s="112"/>
      <c r="Q1499" s="112"/>
    </row>
    <row r="1500" spans="1:17" s="102" customFormat="1">
      <c r="A1500" s="110"/>
      <c r="B1500" s="110"/>
      <c r="C1500" s="111"/>
      <c r="D1500" s="111"/>
      <c r="E1500" s="111"/>
      <c r="F1500" s="111"/>
      <c r="G1500" s="110"/>
      <c r="H1500" s="108"/>
      <c r="I1500" s="108"/>
      <c r="P1500" s="112"/>
      <c r="Q1500" s="112"/>
    </row>
    <row r="1501" spans="1:17" s="102" customFormat="1">
      <c r="A1501" s="110"/>
      <c r="B1501" s="110"/>
      <c r="C1501" s="111"/>
      <c r="D1501" s="111"/>
      <c r="E1501" s="111"/>
      <c r="F1501" s="111"/>
      <c r="G1501" s="110"/>
      <c r="H1501" s="108"/>
      <c r="I1501" s="108"/>
      <c r="P1501" s="112"/>
      <c r="Q1501" s="112"/>
    </row>
    <row r="1502" spans="1:17" s="102" customFormat="1">
      <c r="A1502" s="110"/>
      <c r="B1502" s="110"/>
      <c r="C1502" s="111"/>
      <c r="D1502" s="111"/>
      <c r="E1502" s="111"/>
      <c r="F1502" s="111"/>
      <c r="G1502" s="110"/>
      <c r="H1502" s="108"/>
      <c r="I1502" s="108"/>
      <c r="P1502" s="112"/>
      <c r="Q1502" s="112"/>
    </row>
    <row r="1503" spans="1:17" s="102" customFormat="1">
      <c r="A1503" s="110"/>
      <c r="B1503" s="110"/>
      <c r="C1503" s="111"/>
      <c r="D1503" s="111"/>
      <c r="E1503" s="111"/>
      <c r="F1503" s="111"/>
      <c r="G1503" s="110"/>
      <c r="H1503" s="108"/>
      <c r="I1503" s="108"/>
      <c r="P1503" s="112"/>
      <c r="Q1503" s="112"/>
    </row>
    <row r="1504" spans="1:17" s="102" customFormat="1">
      <c r="A1504" s="110"/>
      <c r="B1504" s="110"/>
      <c r="C1504" s="111"/>
      <c r="D1504" s="111"/>
      <c r="E1504" s="111"/>
      <c r="F1504" s="111"/>
      <c r="G1504" s="110"/>
      <c r="H1504" s="108"/>
      <c r="I1504" s="108"/>
      <c r="P1504" s="112"/>
      <c r="Q1504" s="112"/>
    </row>
    <row r="1505" spans="1:17" s="102" customFormat="1">
      <c r="A1505" s="110"/>
      <c r="B1505" s="110"/>
      <c r="C1505" s="111"/>
      <c r="D1505" s="111"/>
      <c r="E1505" s="111"/>
      <c r="F1505" s="111"/>
      <c r="G1505" s="110"/>
      <c r="H1505" s="108"/>
      <c r="I1505" s="108"/>
      <c r="P1505" s="112"/>
      <c r="Q1505" s="112"/>
    </row>
    <row r="1506" spans="1:17" s="102" customFormat="1">
      <c r="A1506" s="110"/>
      <c r="B1506" s="110"/>
      <c r="C1506" s="111"/>
      <c r="D1506" s="111"/>
      <c r="E1506" s="111"/>
      <c r="F1506" s="111"/>
      <c r="G1506" s="110"/>
      <c r="H1506" s="108"/>
      <c r="I1506" s="108"/>
      <c r="P1506" s="112"/>
      <c r="Q1506" s="112"/>
    </row>
    <row r="1507" spans="1:17" s="102" customFormat="1">
      <c r="A1507" s="110"/>
      <c r="B1507" s="110"/>
      <c r="C1507" s="111"/>
      <c r="D1507" s="111"/>
      <c r="E1507" s="111"/>
      <c r="F1507" s="111"/>
      <c r="G1507" s="110"/>
      <c r="H1507" s="108"/>
      <c r="I1507" s="108"/>
      <c r="P1507" s="112"/>
      <c r="Q1507" s="112"/>
    </row>
    <row r="1508" spans="1:17" s="102" customFormat="1">
      <c r="A1508" s="110"/>
      <c r="B1508" s="110"/>
      <c r="C1508" s="111"/>
      <c r="D1508" s="111"/>
      <c r="E1508" s="111"/>
      <c r="F1508" s="111"/>
      <c r="G1508" s="110"/>
      <c r="H1508" s="108"/>
      <c r="I1508" s="108"/>
      <c r="P1508" s="112"/>
      <c r="Q1508" s="112"/>
    </row>
    <row r="1509" spans="1:17" s="102" customFormat="1">
      <c r="A1509" s="110"/>
      <c r="B1509" s="110"/>
      <c r="C1509" s="111"/>
      <c r="D1509" s="111"/>
      <c r="E1509" s="111"/>
      <c r="F1509" s="111"/>
      <c r="G1509" s="110"/>
      <c r="H1509" s="108"/>
      <c r="I1509" s="108"/>
      <c r="P1509" s="112"/>
      <c r="Q1509" s="112"/>
    </row>
    <row r="1510" spans="1:17" s="102" customFormat="1">
      <c r="A1510" s="110"/>
      <c r="B1510" s="110"/>
      <c r="C1510" s="111"/>
      <c r="D1510" s="111"/>
      <c r="E1510" s="111"/>
      <c r="F1510" s="111"/>
      <c r="G1510" s="110"/>
      <c r="H1510" s="108"/>
      <c r="I1510" s="108"/>
      <c r="P1510" s="112"/>
      <c r="Q1510" s="112"/>
    </row>
    <row r="1511" spans="1:17" s="102" customFormat="1">
      <c r="A1511" s="110"/>
      <c r="B1511" s="110"/>
      <c r="C1511" s="111"/>
      <c r="D1511" s="111"/>
      <c r="E1511" s="111"/>
      <c r="F1511" s="111"/>
      <c r="G1511" s="110"/>
      <c r="H1511" s="108"/>
      <c r="I1511" s="108"/>
      <c r="P1511" s="112"/>
      <c r="Q1511" s="112"/>
    </row>
    <row r="1512" spans="1:17" s="102" customFormat="1">
      <c r="A1512" s="110"/>
      <c r="B1512" s="110"/>
      <c r="C1512" s="111"/>
      <c r="D1512" s="111"/>
      <c r="E1512" s="111"/>
      <c r="F1512" s="111"/>
      <c r="G1512" s="110"/>
      <c r="H1512" s="108"/>
      <c r="I1512" s="108"/>
      <c r="P1512" s="112"/>
      <c r="Q1512" s="112"/>
    </row>
    <row r="1513" spans="1:17" s="102" customFormat="1">
      <c r="A1513" s="110"/>
      <c r="B1513" s="110"/>
      <c r="C1513" s="111"/>
      <c r="D1513" s="111"/>
      <c r="E1513" s="111"/>
      <c r="F1513" s="111"/>
      <c r="G1513" s="110"/>
      <c r="H1513" s="108"/>
      <c r="I1513" s="108"/>
      <c r="P1513" s="112"/>
      <c r="Q1513" s="112"/>
    </row>
    <row r="1514" spans="1:17" s="102" customFormat="1">
      <c r="A1514" s="110"/>
      <c r="B1514" s="110"/>
      <c r="C1514" s="111"/>
      <c r="D1514" s="111"/>
      <c r="E1514" s="111"/>
      <c r="F1514" s="111"/>
      <c r="G1514" s="110"/>
      <c r="H1514" s="108"/>
      <c r="I1514" s="108"/>
      <c r="P1514" s="112"/>
      <c r="Q1514" s="112"/>
    </row>
    <row r="1515" spans="1:17" s="102" customFormat="1">
      <c r="A1515" s="110"/>
      <c r="B1515" s="110"/>
      <c r="C1515" s="111"/>
      <c r="D1515" s="111"/>
      <c r="E1515" s="111"/>
      <c r="F1515" s="111"/>
      <c r="G1515" s="110"/>
      <c r="H1515" s="108"/>
      <c r="I1515" s="108"/>
      <c r="P1515" s="112"/>
      <c r="Q1515" s="112"/>
    </row>
    <row r="1516" spans="1:17" s="102" customFormat="1">
      <c r="A1516" s="110"/>
      <c r="B1516" s="110"/>
      <c r="C1516" s="111"/>
      <c r="D1516" s="111"/>
      <c r="E1516" s="111"/>
      <c r="F1516" s="111"/>
      <c r="G1516" s="110"/>
      <c r="H1516" s="108"/>
      <c r="I1516" s="108"/>
      <c r="P1516" s="112"/>
      <c r="Q1516" s="112"/>
    </row>
    <row r="1517" spans="1:17" s="102" customFormat="1">
      <c r="A1517" s="110"/>
      <c r="B1517" s="110"/>
      <c r="C1517" s="111"/>
      <c r="D1517" s="111"/>
      <c r="E1517" s="111"/>
      <c r="F1517" s="111"/>
      <c r="G1517" s="110"/>
      <c r="H1517" s="108"/>
      <c r="I1517" s="108"/>
      <c r="P1517" s="112"/>
      <c r="Q1517" s="112"/>
    </row>
    <row r="1518" spans="1:17" s="102" customFormat="1">
      <c r="A1518" s="110"/>
      <c r="B1518" s="110"/>
      <c r="C1518" s="111"/>
      <c r="D1518" s="111"/>
      <c r="E1518" s="111"/>
      <c r="F1518" s="111"/>
      <c r="G1518" s="110"/>
      <c r="H1518" s="108"/>
      <c r="I1518" s="108"/>
      <c r="P1518" s="112"/>
      <c r="Q1518" s="112"/>
    </row>
    <row r="1519" spans="1:17" s="102" customFormat="1">
      <c r="A1519" s="110"/>
      <c r="B1519" s="110"/>
      <c r="C1519" s="111"/>
      <c r="D1519" s="111"/>
      <c r="E1519" s="111"/>
      <c r="F1519" s="111"/>
      <c r="G1519" s="110"/>
      <c r="H1519" s="108"/>
      <c r="I1519" s="108"/>
      <c r="P1519" s="112"/>
      <c r="Q1519" s="112"/>
    </row>
    <row r="1520" spans="1:17" s="102" customFormat="1">
      <c r="A1520" s="110"/>
      <c r="B1520" s="110"/>
      <c r="C1520" s="111"/>
      <c r="D1520" s="111"/>
      <c r="E1520" s="111"/>
      <c r="F1520" s="111"/>
      <c r="G1520" s="110"/>
      <c r="H1520" s="108"/>
      <c r="I1520" s="108"/>
      <c r="P1520" s="112"/>
      <c r="Q1520" s="112"/>
    </row>
    <row r="1521" spans="1:17" s="102" customFormat="1">
      <c r="A1521" s="110"/>
      <c r="B1521" s="110"/>
      <c r="C1521" s="111"/>
      <c r="D1521" s="111"/>
      <c r="E1521" s="111"/>
      <c r="F1521" s="111"/>
      <c r="G1521" s="110"/>
      <c r="H1521" s="108"/>
      <c r="I1521" s="108"/>
      <c r="P1521" s="112"/>
      <c r="Q1521" s="112"/>
    </row>
    <row r="1522" spans="1:17" s="102" customFormat="1">
      <c r="A1522" s="110"/>
      <c r="B1522" s="110"/>
      <c r="C1522" s="111"/>
      <c r="D1522" s="111"/>
      <c r="E1522" s="111"/>
      <c r="F1522" s="111"/>
      <c r="G1522" s="110"/>
      <c r="H1522" s="108"/>
      <c r="I1522" s="108"/>
      <c r="P1522" s="112"/>
      <c r="Q1522" s="112"/>
    </row>
    <row r="1523" spans="1:17" s="102" customFormat="1">
      <c r="A1523" s="110"/>
      <c r="B1523" s="110"/>
      <c r="C1523" s="111"/>
      <c r="D1523" s="111"/>
      <c r="E1523" s="111"/>
      <c r="F1523" s="111"/>
      <c r="G1523" s="110"/>
      <c r="H1523" s="108"/>
      <c r="I1523" s="108"/>
      <c r="P1523" s="112"/>
      <c r="Q1523" s="112"/>
    </row>
    <row r="1524" spans="1:17" s="102" customFormat="1">
      <c r="A1524" s="110"/>
      <c r="B1524" s="110"/>
      <c r="C1524" s="111"/>
      <c r="D1524" s="111"/>
      <c r="E1524" s="111"/>
      <c r="F1524" s="111"/>
      <c r="G1524" s="110"/>
      <c r="H1524" s="108"/>
      <c r="I1524" s="108"/>
      <c r="P1524" s="112"/>
      <c r="Q1524" s="112"/>
    </row>
    <row r="1525" spans="1:17" s="102" customFormat="1">
      <c r="A1525" s="110"/>
      <c r="B1525" s="110"/>
      <c r="C1525" s="111"/>
      <c r="D1525" s="111"/>
      <c r="E1525" s="111"/>
      <c r="F1525" s="111"/>
      <c r="G1525" s="110"/>
      <c r="H1525" s="108"/>
      <c r="I1525" s="108"/>
      <c r="P1525" s="112"/>
      <c r="Q1525" s="112"/>
    </row>
    <row r="1526" spans="1:17" s="102" customFormat="1">
      <c r="A1526" s="110"/>
      <c r="B1526" s="110"/>
      <c r="C1526" s="111"/>
      <c r="D1526" s="111"/>
      <c r="E1526" s="111"/>
      <c r="F1526" s="111"/>
      <c r="G1526" s="110"/>
      <c r="H1526" s="108"/>
      <c r="I1526" s="108"/>
      <c r="P1526" s="112"/>
      <c r="Q1526" s="112"/>
    </row>
    <row r="1527" spans="1:17" s="102" customFormat="1">
      <c r="A1527" s="110"/>
      <c r="B1527" s="110"/>
      <c r="C1527" s="111"/>
      <c r="D1527" s="111"/>
      <c r="E1527" s="111"/>
      <c r="F1527" s="111"/>
      <c r="G1527" s="110"/>
      <c r="H1527" s="108"/>
      <c r="I1527" s="108"/>
      <c r="P1527" s="112"/>
      <c r="Q1527" s="112"/>
    </row>
    <row r="1528" spans="1:17" s="102" customFormat="1">
      <c r="A1528" s="110"/>
      <c r="B1528" s="110"/>
      <c r="C1528" s="111"/>
      <c r="D1528" s="111"/>
      <c r="E1528" s="111"/>
      <c r="F1528" s="111"/>
      <c r="G1528" s="110"/>
      <c r="H1528" s="108"/>
      <c r="I1528" s="108"/>
      <c r="P1528" s="112"/>
      <c r="Q1528" s="112"/>
    </row>
    <row r="1529" spans="1:17" s="102" customFormat="1">
      <c r="A1529" s="110"/>
      <c r="B1529" s="110"/>
      <c r="C1529" s="111"/>
      <c r="D1529" s="111"/>
      <c r="E1529" s="111"/>
      <c r="F1529" s="111"/>
      <c r="G1529" s="110"/>
      <c r="H1529" s="108"/>
      <c r="I1529" s="108"/>
      <c r="P1529" s="112"/>
      <c r="Q1529" s="112"/>
    </row>
    <row r="1530" spans="1:17" s="102" customFormat="1">
      <c r="A1530" s="110"/>
      <c r="B1530" s="110"/>
      <c r="C1530" s="111"/>
      <c r="D1530" s="111"/>
      <c r="E1530" s="111"/>
      <c r="F1530" s="111"/>
      <c r="G1530" s="110"/>
      <c r="H1530" s="108"/>
      <c r="I1530" s="108"/>
      <c r="P1530" s="112"/>
      <c r="Q1530" s="112"/>
    </row>
    <row r="1531" spans="1:17" s="102" customFormat="1">
      <c r="A1531" s="110"/>
      <c r="B1531" s="110"/>
      <c r="C1531" s="111"/>
      <c r="D1531" s="111"/>
      <c r="E1531" s="111"/>
      <c r="F1531" s="111"/>
      <c r="G1531" s="110"/>
      <c r="H1531" s="108"/>
      <c r="I1531" s="108"/>
      <c r="P1531" s="112"/>
      <c r="Q1531" s="112"/>
    </row>
    <row r="1532" spans="1:17" s="102" customFormat="1">
      <c r="A1532" s="110"/>
      <c r="B1532" s="110"/>
      <c r="C1532" s="111"/>
      <c r="D1532" s="111"/>
      <c r="E1532" s="111"/>
      <c r="F1532" s="111"/>
      <c r="G1532" s="110"/>
      <c r="H1532" s="108"/>
      <c r="I1532" s="108"/>
      <c r="P1532" s="112"/>
      <c r="Q1532" s="112"/>
    </row>
    <row r="1533" spans="1:17" s="102" customFormat="1">
      <c r="A1533" s="110"/>
      <c r="B1533" s="110"/>
      <c r="C1533" s="111"/>
      <c r="D1533" s="111"/>
      <c r="E1533" s="111"/>
      <c r="F1533" s="111"/>
      <c r="G1533" s="110"/>
      <c r="H1533" s="108"/>
      <c r="I1533" s="108"/>
      <c r="P1533" s="112"/>
      <c r="Q1533" s="112"/>
    </row>
    <row r="1534" spans="1:17" s="102" customFormat="1">
      <c r="A1534" s="110"/>
      <c r="B1534" s="110"/>
      <c r="C1534" s="111"/>
      <c r="D1534" s="111"/>
      <c r="E1534" s="111"/>
      <c r="F1534" s="111"/>
      <c r="G1534" s="110"/>
      <c r="H1534" s="108"/>
      <c r="I1534" s="108"/>
      <c r="P1534" s="112"/>
      <c r="Q1534" s="112"/>
    </row>
    <row r="1535" spans="1:17" s="102" customFormat="1">
      <c r="A1535" s="110"/>
      <c r="B1535" s="110"/>
      <c r="C1535" s="111"/>
      <c r="D1535" s="111"/>
      <c r="E1535" s="111"/>
      <c r="F1535" s="111"/>
      <c r="G1535" s="110"/>
      <c r="H1535" s="108"/>
      <c r="I1535" s="108"/>
      <c r="P1535" s="112"/>
      <c r="Q1535" s="112"/>
    </row>
    <row r="1536" spans="1:17" s="102" customFormat="1">
      <c r="A1536" s="110"/>
      <c r="B1536" s="110"/>
      <c r="C1536" s="111"/>
      <c r="D1536" s="111"/>
      <c r="E1536" s="111"/>
      <c r="F1536" s="111"/>
      <c r="G1536" s="110"/>
      <c r="H1536" s="108"/>
      <c r="I1536" s="108"/>
      <c r="P1536" s="112"/>
      <c r="Q1536" s="112"/>
    </row>
    <row r="1537" spans="1:17" s="102" customFormat="1">
      <c r="A1537" s="110"/>
      <c r="B1537" s="110"/>
      <c r="C1537" s="111"/>
      <c r="D1537" s="111"/>
      <c r="E1537" s="111"/>
      <c r="F1537" s="111"/>
      <c r="G1537" s="110"/>
      <c r="H1537" s="108"/>
      <c r="I1537" s="108"/>
      <c r="P1537" s="112"/>
      <c r="Q1537" s="112"/>
    </row>
    <row r="1538" spans="1:17" s="102" customFormat="1">
      <c r="A1538" s="110"/>
      <c r="B1538" s="110"/>
      <c r="C1538" s="111"/>
      <c r="D1538" s="111"/>
      <c r="E1538" s="111"/>
      <c r="F1538" s="111"/>
      <c r="G1538" s="110"/>
      <c r="H1538" s="108"/>
      <c r="I1538" s="108"/>
      <c r="P1538" s="112"/>
      <c r="Q1538" s="112"/>
    </row>
    <row r="1539" spans="1:17" s="102" customFormat="1">
      <c r="A1539" s="110"/>
      <c r="B1539" s="110"/>
      <c r="C1539" s="111"/>
      <c r="D1539" s="111"/>
      <c r="E1539" s="111"/>
      <c r="F1539" s="111"/>
      <c r="G1539" s="110"/>
      <c r="H1539" s="108"/>
      <c r="I1539" s="108"/>
      <c r="P1539" s="112"/>
      <c r="Q1539" s="112"/>
    </row>
    <row r="1540" spans="1:17" s="102" customFormat="1">
      <c r="A1540" s="110"/>
      <c r="B1540" s="110"/>
      <c r="C1540" s="111"/>
      <c r="D1540" s="111"/>
      <c r="E1540" s="111"/>
      <c r="F1540" s="111"/>
      <c r="G1540" s="110"/>
      <c r="H1540" s="108"/>
      <c r="I1540" s="108"/>
      <c r="P1540" s="112"/>
      <c r="Q1540" s="112"/>
    </row>
    <row r="1541" spans="1:17" s="102" customFormat="1">
      <c r="A1541" s="110"/>
      <c r="B1541" s="110"/>
      <c r="C1541" s="111"/>
      <c r="D1541" s="111"/>
      <c r="E1541" s="111"/>
      <c r="F1541" s="111"/>
      <c r="G1541" s="110"/>
      <c r="H1541" s="108"/>
      <c r="I1541" s="108"/>
      <c r="P1541" s="112"/>
      <c r="Q1541" s="112"/>
    </row>
    <row r="1542" spans="1:17" s="102" customFormat="1">
      <c r="A1542" s="110"/>
      <c r="B1542" s="110"/>
      <c r="C1542" s="111"/>
      <c r="D1542" s="111"/>
      <c r="E1542" s="111"/>
      <c r="F1542" s="111"/>
      <c r="G1542" s="110"/>
      <c r="H1542" s="108"/>
      <c r="I1542" s="108"/>
      <c r="P1542" s="112"/>
      <c r="Q1542" s="112"/>
    </row>
    <row r="1543" spans="1:17" s="102" customFormat="1">
      <c r="A1543" s="110"/>
      <c r="B1543" s="110"/>
      <c r="C1543" s="111"/>
      <c r="D1543" s="111"/>
      <c r="E1543" s="111"/>
      <c r="F1543" s="111"/>
      <c r="G1543" s="110"/>
      <c r="H1543" s="108"/>
      <c r="I1543" s="108"/>
      <c r="P1543" s="112"/>
      <c r="Q1543" s="112"/>
    </row>
    <row r="1544" spans="1:17" s="102" customFormat="1">
      <c r="A1544" s="110"/>
      <c r="B1544" s="110"/>
      <c r="C1544" s="111"/>
      <c r="D1544" s="111"/>
      <c r="E1544" s="111"/>
      <c r="F1544" s="111"/>
      <c r="G1544" s="110"/>
      <c r="H1544" s="108"/>
      <c r="I1544" s="108"/>
      <c r="P1544" s="112"/>
      <c r="Q1544" s="112"/>
    </row>
    <row r="1545" spans="1:17" s="102" customFormat="1">
      <c r="A1545" s="110"/>
      <c r="B1545" s="110"/>
      <c r="C1545" s="111"/>
      <c r="D1545" s="111"/>
      <c r="E1545" s="111"/>
      <c r="F1545" s="111"/>
      <c r="G1545" s="110"/>
      <c r="H1545" s="108"/>
      <c r="I1545" s="108"/>
      <c r="P1545" s="112"/>
      <c r="Q1545" s="112"/>
    </row>
    <row r="1546" spans="1:17" s="102" customFormat="1">
      <c r="A1546" s="110"/>
      <c r="B1546" s="110"/>
      <c r="C1546" s="111"/>
      <c r="D1546" s="111"/>
      <c r="E1546" s="111"/>
      <c r="F1546" s="111"/>
      <c r="G1546" s="110"/>
      <c r="H1546" s="108"/>
      <c r="I1546" s="108"/>
      <c r="P1546" s="112"/>
      <c r="Q1546" s="112"/>
    </row>
    <row r="1547" spans="1:17" s="102" customFormat="1">
      <c r="A1547" s="110"/>
      <c r="B1547" s="110"/>
      <c r="C1547" s="111"/>
      <c r="D1547" s="111"/>
      <c r="E1547" s="111"/>
      <c r="F1547" s="111"/>
      <c r="G1547" s="110"/>
      <c r="H1547" s="108"/>
      <c r="I1547" s="108"/>
      <c r="P1547" s="112"/>
      <c r="Q1547" s="112"/>
    </row>
    <row r="1548" spans="1:17" s="102" customFormat="1">
      <c r="A1548" s="110"/>
      <c r="B1548" s="110"/>
      <c r="C1548" s="111"/>
      <c r="D1548" s="111"/>
      <c r="E1548" s="111"/>
      <c r="F1548" s="111"/>
      <c r="G1548" s="110"/>
      <c r="H1548" s="108"/>
      <c r="I1548" s="108"/>
      <c r="P1548" s="112"/>
      <c r="Q1548" s="112"/>
    </row>
    <row r="1549" spans="1:17" s="102" customFormat="1">
      <c r="A1549" s="110"/>
      <c r="B1549" s="110"/>
      <c r="C1549" s="111"/>
      <c r="D1549" s="111"/>
      <c r="E1549" s="111"/>
      <c r="F1549" s="111"/>
      <c r="G1549" s="110"/>
      <c r="H1549" s="108"/>
      <c r="I1549" s="108"/>
      <c r="P1549" s="112"/>
      <c r="Q1549" s="112"/>
    </row>
    <row r="1550" spans="1:17" s="102" customFormat="1">
      <c r="A1550" s="110"/>
      <c r="B1550" s="110"/>
      <c r="C1550" s="111"/>
      <c r="D1550" s="111"/>
      <c r="E1550" s="111"/>
      <c r="F1550" s="111"/>
      <c r="G1550" s="110"/>
      <c r="H1550" s="108"/>
      <c r="I1550" s="108"/>
      <c r="P1550" s="112"/>
      <c r="Q1550" s="112"/>
    </row>
    <row r="1551" spans="1:17" s="102" customFormat="1">
      <c r="A1551" s="110"/>
      <c r="B1551" s="110"/>
      <c r="C1551" s="111"/>
      <c r="D1551" s="111"/>
      <c r="E1551" s="111"/>
      <c r="F1551" s="111"/>
      <c r="G1551" s="110"/>
      <c r="H1551" s="108"/>
      <c r="I1551" s="108"/>
      <c r="P1551" s="112"/>
      <c r="Q1551" s="112"/>
    </row>
    <row r="1552" spans="1:17" s="102" customFormat="1">
      <c r="A1552" s="110"/>
      <c r="B1552" s="110"/>
      <c r="C1552" s="111"/>
      <c r="D1552" s="111"/>
      <c r="E1552" s="111"/>
      <c r="F1552" s="111"/>
      <c r="G1552" s="110"/>
      <c r="H1552" s="108"/>
      <c r="I1552" s="108"/>
      <c r="P1552" s="112"/>
      <c r="Q1552" s="112"/>
    </row>
    <row r="1553" spans="1:17" s="102" customFormat="1">
      <c r="A1553" s="110"/>
      <c r="B1553" s="110"/>
      <c r="C1553" s="111"/>
      <c r="D1553" s="111"/>
      <c r="E1553" s="111"/>
      <c r="F1553" s="111"/>
      <c r="G1553" s="110"/>
      <c r="H1553" s="108"/>
      <c r="I1553" s="108"/>
      <c r="P1553" s="112"/>
      <c r="Q1553" s="112"/>
    </row>
    <row r="1554" spans="1:17" s="102" customFormat="1">
      <c r="A1554" s="110"/>
      <c r="B1554" s="110"/>
      <c r="C1554" s="111"/>
      <c r="D1554" s="111"/>
      <c r="E1554" s="111"/>
      <c r="F1554" s="111"/>
      <c r="G1554" s="110"/>
      <c r="H1554" s="108"/>
      <c r="I1554" s="108"/>
      <c r="P1554" s="112"/>
      <c r="Q1554" s="112"/>
    </row>
    <row r="1555" spans="1:17" s="102" customFormat="1">
      <c r="A1555" s="110"/>
      <c r="B1555" s="110"/>
      <c r="C1555" s="111"/>
      <c r="D1555" s="111"/>
      <c r="E1555" s="111"/>
      <c r="F1555" s="111"/>
      <c r="G1555" s="110"/>
      <c r="H1555" s="108"/>
      <c r="I1555" s="108"/>
      <c r="P1555" s="112"/>
      <c r="Q1555" s="112"/>
    </row>
    <row r="1556" spans="1:17" s="102" customFormat="1">
      <c r="A1556" s="110"/>
      <c r="B1556" s="110"/>
      <c r="C1556" s="111"/>
      <c r="D1556" s="111"/>
      <c r="E1556" s="111"/>
      <c r="F1556" s="111"/>
      <c r="G1556" s="110"/>
      <c r="H1556" s="108"/>
      <c r="I1556" s="108"/>
      <c r="P1556" s="112"/>
      <c r="Q1556" s="112"/>
    </row>
    <row r="1557" spans="1:17" s="102" customFormat="1">
      <c r="A1557" s="110"/>
      <c r="B1557" s="110"/>
      <c r="C1557" s="111"/>
      <c r="D1557" s="111"/>
      <c r="E1557" s="111"/>
      <c r="F1557" s="111"/>
      <c r="G1557" s="110"/>
      <c r="H1557" s="108"/>
      <c r="I1557" s="108"/>
      <c r="P1557" s="112"/>
      <c r="Q1557" s="112"/>
    </row>
    <row r="1558" spans="1:17" s="102" customFormat="1">
      <c r="A1558" s="110"/>
      <c r="B1558" s="110"/>
      <c r="C1558" s="111"/>
      <c r="D1558" s="111"/>
      <c r="E1558" s="111"/>
      <c r="F1558" s="111"/>
      <c r="G1558" s="110"/>
      <c r="H1558" s="108"/>
      <c r="I1558" s="108"/>
      <c r="P1558" s="112"/>
      <c r="Q1558" s="112"/>
    </row>
    <row r="1559" spans="1:17" s="102" customFormat="1">
      <c r="A1559" s="110"/>
      <c r="B1559" s="110"/>
      <c r="C1559" s="111"/>
      <c r="D1559" s="111"/>
      <c r="E1559" s="111"/>
      <c r="F1559" s="111"/>
      <c r="G1559" s="110"/>
      <c r="H1559" s="108"/>
      <c r="I1559" s="108"/>
      <c r="P1559" s="112"/>
      <c r="Q1559" s="112"/>
    </row>
    <row r="1560" spans="1:17" s="102" customFormat="1">
      <c r="A1560" s="110"/>
      <c r="B1560" s="110"/>
      <c r="C1560" s="111"/>
      <c r="D1560" s="111"/>
      <c r="E1560" s="111"/>
      <c r="F1560" s="111"/>
      <c r="G1560" s="110"/>
      <c r="H1560" s="108"/>
      <c r="I1560" s="108"/>
      <c r="P1560" s="112"/>
      <c r="Q1560" s="112"/>
    </row>
    <row r="1561" spans="1:17" s="102" customFormat="1">
      <c r="A1561" s="110"/>
      <c r="B1561" s="110"/>
      <c r="C1561" s="111"/>
      <c r="D1561" s="111"/>
      <c r="E1561" s="111"/>
      <c r="F1561" s="111"/>
      <c r="G1561" s="110"/>
      <c r="H1561" s="108"/>
      <c r="I1561" s="108"/>
      <c r="P1561" s="112"/>
      <c r="Q1561" s="112"/>
    </row>
    <row r="1562" spans="1:17" s="102" customFormat="1">
      <c r="A1562" s="110"/>
      <c r="B1562" s="110"/>
      <c r="C1562" s="111"/>
      <c r="D1562" s="111"/>
      <c r="E1562" s="111"/>
      <c r="F1562" s="111"/>
      <c r="G1562" s="110"/>
      <c r="H1562" s="108"/>
      <c r="I1562" s="108"/>
      <c r="P1562" s="112"/>
      <c r="Q1562" s="112"/>
    </row>
    <row r="1563" spans="1:17" s="102" customFormat="1">
      <c r="A1563" s="110"/>
      <c r="B1563" s="110"/>
      <c r="C1563" s="111"/>
      <c r="D1563" s="111"/>
      <c r="E1563" s="111"/>
      <c r="F1563" s="111"/>
      <c r="G1563" s="110"/>
      <c r="H1563" s="108"/>
      <c r="I1563" s="108"/>
      <c r="P1563" s="112"/>
      <c r="Q1563" s="112"/>
    </row>
    <row r="1564" spans="1:17" s="102" customFormat="1">
      <c r="A1564" s="110"/>
      <c r="B1564" s="110"/>
      <c r="C1564" s="111"/>
      <c r="D1564" s="111"/>
      <c r="E1564" s="111"/>
      <c r="F1564" s="111"/>
      <c r="G1564" s="110"/>
      <c r="H1564" s="108"/>
      <c r="I1564" s="108"/>
      <c r="P1564" s="112"/>
      <c r="Q1564" s="112"/>
    </row>
    <row r="1565" spans="1:17" s="102" customFormat="1">
      <c r="A1565" s="110"/>
      <c r="B1565" s="110"/>
      <c r="C1565" s="111"/>
      <c r="D1565" s="111"/>
      <c r="E1565" s="111"/>
      <c r="F1565" s="111"/>
      <c r="G1565" s="110"/>
      <c r="H1565" s="108"/>
      <c r="I1565" s="108"/>
      <c r="P1565" s="112"/>
      <c r="Q1565" s="112"/>
    </row>
    <row r="1566" spans="1:17" s="102" customFormat="1">
      <c r="A1566" s="110"/>
      <c r="B1566" s="110"/>
      <c r="C1566" s="111"/>
      <c r="D1566" s="111"/>
      <c r="E1566" s="111"/>
      <c r="F1566" s="111"/>
      <c r="G1566" s="110"/>
      <c r="H1566" s="108"/>
      <c r="I1566" s="108"/>
      <c r="P1566" s="112"/>
      <c r="Q1566" s="112"/>
    </row>
    <row r="1567" spans="1:17" s="102" customFormat="1">
      <c r="A1567" s="110"/>
      <c r="B1567" s="110"/>
      <c r="C1567" s="111"/>
      <c r="D1567" s="111"/>
      <c r="E1567" s="111"/>
      <c r="F1567" s="111"/>
      <c r="G1567" s="110"/>
      <c r="H1567" s="108"/>
      <c r="I1567" s="108"/>
      <c r="P1567" s="112"/>
      <c r="Q1567" s="112"/>
    </row>
    <row r="1568" spans="1:17" s="102" customFormat="1">
      <c r="A1568" s="110"/>
      <c r="B1568" s="110"/>
      <c r="C1568" s="111"/>
      <c r="D1568" s="111"/>
      <c r="E1568" s="111"/>
      <c r="F1568" s="111"/>
      <c r="G1568" s="110"/>
      <c r="H1568" s="108"/>
      <c r="I1568" s="108"/>
      <c r="P1568" s="112"/>
      <c r="Q1568" s="112"/>
    </row>
    <row r="1569" spans="1:17" s="102" customFormat="1">
      <c r="A1569" s="110"/>
      <c r="B1569" s="110"/>
      <c r="C1569" s="111"/>
      <c r="D1569" s="111"/>
      <c r="E1569" s="111"/>
      <c r="F1569" s="111"/>
      <c r="G1569" s="110"/>
      <c r="H1569" s="108"/>
      <c r="I1569" s="108"/>
      <c r="P1569" s="112"/>
      <c r="Q1569" s="112"/>
    </row>
    <row r="1570" spans="1:17" s="102" customFormat="1">
      <c r="A1570" s="110"/>
      <c r="B1570" s="110"/>
      <c r="C1570" s="111"/>
      <c r="D1570" s="111"/>
      <c r="E1570" s="111"/>
      <c r="F1570" s="111"/>
      <c r="G1570" s="110"/>
      <c r="H1570" s="108"/>
      <c r="I1570" s="108"/>
      <c r="P1570" s="112"/>
      <c r="Q1570" s="112"/>
    </row>
    <row r="1571" spans="1:17" s="102" customFormat="1">
      <c r="A1571" s="110"/>
      <c r="B1571" s="110"/>
      <c r="C1571" s="111"/>
      <c r="D1571" s="111"/>
      <c r="E1571" s="111"/>
      <c r="F1571" s="111"/>
      <c r="G1571" s="110"/>
      <c r="H1571" s="108"/>
      <c r="I1571" s="108"/>
      <c r="P1571" s="112"/>
      <c r="Q1571" s="112"/>
    </row>
    <row r="1572" spans="1:17" s="102" customFormat="1">
      <c r="A1572" s="110"/>
      <c r="B1572" s="110"/>
      <c r="C1572" s="111"/>
      <c r="D1572" s="111"/>
      <c r="E1572" s="111"/>
      <c r="F1572" s="111"/>
      <c r="G1572" s="110"/>
      <c r="H1572" s="108"/>
      <c r="I1572" s="108"/>
      <c r="P1572" s="112"/>
      <c r="Q1572" s="112"/>
    </row>
    <row r="1573" spans="1:17" s="102" customFormat="1">
      <c r="A1573" s="110"/>
      <c r="B1573" s="110"/>
      <c r="C1573" s="111"/>
      <c r="D1573" s="111"/>
      <c r="E1573" s="111"/>
      <c r="F1573" s="111"/>
      <c r="G1573" s="110"/>
      <c r="H1573" s="108"/>
      <c r="I1573" s="108"/>
      <c r="P1573" s="112"/>
      <c r="Q1573" s="112"/>
    </row>
    <row r="1574" spans="1:17" s="102" customFormat="1">
      <c r="A1574" s="110"/>
      <c r="B1574" s="110"/>
      <c r="C1574" s="111"/>
      <c r="D1574" s="111"/>
      <c r="E1574" s="111"/>
      <c r="F1574" s="111"/>
      <c r="G1574" s="110"/>
      <c r="H1574" s="108"/>
      <c r="I1574" s="108"/>
      <c r="P1574" s="112"/>
      <c r="Q1574" s="112"/>
    </row>
    <row r="1575" spans="1:17" s="102" customFormat="1">
      <c r="A1575" s="110"/>
      <c r="B1575" s="110"/>
      <c r="C1575" s="111"/>
      <c r="D1575" s="111"/>
      <c r="E1575" s="111"/>
      <c r="F1575" s="111"/>
      <c r="G1575" s="110"/>
      <c r="H1575" s="108"/>
      <c r="I1575" s="108"/>
      <c r="P1575" s="112"/>
      <c r="Q1575" s="112"/>
    </row>
    <row r="1576" spans="1:17" s="102" customFormat="1">
      <c r="A1576" s="110"/>
      <c r="B1576" s="110"/>
      <c r="C1576" s="111"/>
      <c r="D1576" s="111"/>
      <c r="E1576" s="111"/>
      <c r="F1576" s="111"/>
      <c r="G1576" s="110"/>
      <c r="H1576" s="108"/>
      <c r="I1576" s="108"/>
      <c r="P1576" s="112"/>
      <c r="Q1576" s="112"/>
    </row>
    <row r="1577" spans="1:17" s="102" customFormat="1">
      <c r="A1577" s="110"/>
      <c r="B1577" s="110"/>
      <c r="C1577" s="111"/>
      <c r="D1577" s="111"/>
      <c r="E1577" s="111"/>
      <c r="F1577" s="111"/>
      <c r="G1577" s="110"/>
      <c r="H1577" s="108"/>
      <c r="I1577" s="108"/>
      <c r="P1577" s="112"/>
      <c r="Q1577" s="112"/>
    </row>
    <row r="1578" spans="1:17" s="102" customFormat="1">
      <c r="A1578" s="110"/>
      <c r="B1578" s="110"/>
      <c r="C1578" s="111"/>
      <c r="D1578" s="111"/>
      <c r="E1578" s="111"/>
      <c r="F1578" s="111"/>
      <c r="G1578" s="110"/>
      <c r="H1578" s="108"/>
      <c r="I1578" s="108"/>
      <c r="P1578" s="112"/>
      <c r="Q1578" s="112"/>
    </row>
    <row r="1579" spans="1:17" s="102" customFormat="1">
      <c r="A1579" s="110"/>
      <c r="B1579" s="110"/>
      <c r="C1579" s="111"/>
      <c r="D1579" s="111"/>
      <c r="E1579" s="111"/>
      <c r="F1579" s="111"/>
      <c r="G1579" s="110"/>
      <c r="H1579" s="108"/>
      <c r="I1579" s="108"/>
      <c r="P1579" s="112"/>
      <c r="Q1579" s="112"/>
    </row>
    <row r="1580" spans="1:17" s="102" customFormat="1">
      <c r="A1580" s="110"/>
      <c r="B1580" s="110"/>
      <c r="C1580" s="111"/>
      <c r="D1580" s="111"/>
      <c r="E1580" s="111"/>
      <c r="F1580" s="111"/>
      <c r="G1580" s="110"/>
      <c r="H1580" s="108"/>
      <c r="I1580" s="108"/>
      <c r="P1580" s="112"/>
      <c r="Q1580" s="112"/>
    </row>
    <row r="1581" spans="1:17" s="102" customFormat="1">
      <c r="A1581" s="110"/>
      <c r="B1581" s="110"/>
      <c r="C1581" s="111"/>
      <c r="D1581" s="111"/>
      <c r="E1581" s="111"/>
      <c r="F1581" s="111"/>
      <c r="G1581" s="110"/>
      <c r="H1581" s="108"/>
      <c r="I1581" s="108"/>
      <c r="P1581" s="112"/>
      <c r="Q1581" s="112"/>
    </row>
    <row r="1582" spans="1:17" s="102" customFormat="1">
      <c r="A1582" s="110"/>
      <c r="B1582" s="110"/>
      <c r="C1582" s="111"/>
      <c r="D1582" s="111"/>
      <c r="E1582" s="111"/>
      <c r="F1582" s="111"/>
      <c r="G1582" s="110"/>
      <c r="H1582" s="108"/>
      <c r="I1582" s="108"/>
      <c r="P1582" s="112"/>
      <c r="Q1582" s="112"/>
    </row>
    <row r="1583" spans="1:17" s="102" customFormat="1">
      <c r="A1583" s="110"/>
      <c r="B1583" s="110"/>
      <c r="C1583" s="111"/>
      <c r="D1583" s="111"/>
      <c r="E1583" s="111"/>
      <c r="F1583" s="111"/>
      <c r="G1583" s="110"/>
      <c r="H1583" s="108"/>
      <c r="I1583" s="108"/>
      <c r="P1583" s="112"/>
      <c r="Q1583" s="112"/>
    </row>
    <row r="1584" spans="1:17" s="102" customFormat="1">
      <c r="A1584" s="110"/>
      <c r="B1584" s="110"/>
      <c r="C1584" s="111"/>
      <c r="D1584" s="111"/>
      <c r="E1584" s="111"/>
      <c r="F1584" s="111"/>
      <c r="G1584" s="110"/>
      <c r="H1584" s="108"/>
      <c r="I1584" s="108"/>
      <c r="P1584" s="112"/>
      <c r="Q1584" s="112"/>
    </row>
    <row r="1585" spans="1:17" s="102" customFormat="1">
      <c r="A1585" s="110"/>
      <c r="B1585" s="110"/>
      <c r="C1585" s="111"/>
      <c r="D1585" s="111"/>
      <c r="E1585" s="111"/>
      <c r="F1585" s="111"/>
      <c r="G1585" s="110"/>
      <c r="H1585" s="108"/>
      <c r="I1585" s="108"/>
      <c r="P1585" s="112"/>
      <c r="Q1585" s="112"/>
    </row>
    <row r="1586" spans="1:17" s="102" customFormat="1">
      <c r="A1586" s="110"/>
      <c r="B1586" s="110"/>
      <c r="C1586" s="111"/>
      <c r="D1586" s="111"/>
      <c r="E1586" s="111"/>
      <c r="F1586" s="111"/>
      <c r="G1586" s="110"/>
      <c r="H1586" s="108"/>
      <c r="I1586" s="108"/>
      <c r="P1586" s="112"/>
      <c r="Q1586" s="112"/>
    </row>
    <row r="1587" spans="1:17" s="102" customFormat="1">
      <c r="A1587" s="110"/>
      <c r="B1587" s="110"/>
      <c r="C1587" s="111"/>
      <c r="D1587" s="111"/>
      <c r="E1587" s="111"/>
      <c r="F1587" s="111"/>
      <c r="G1587" s="110"/>
      <c r="H1587" s="108"/>
      <c r="I1587" s="108"/>
      <c r="P1587" s="112"/>
      <c r="Q1587" s="112"/>
    </row>
    <row r="1588" spans="1:17" s="102" customFormat="1">
      <c r="A1588" s="110"/>
      <c r="B1588" s="110"/>
      <c r="C1588" s="111"/>
      <c r="D1588" s="111"/>
      <c r="E1588" s="111"/>
      <c r="F1588" s="111"/>
      <c r="G1588" s="110"/>
      <c r="H1588" s="108"/>
      <c r="I1588" s="108"/>
      <c r="P1588" s="112"/>
      <c r="Q1588" s="112"/>
    </row>
    <row r="1589" spans="1:17" s="102" customFormat="1">
      <c r="A1589" s="110"/>
      <c r="B1589" s="110"/>
      <c r="C1589" s="111"/>
      <c r="D1589" s="111"/>
      <c r="E1589" s="111"/>
      <c r="F1589" s="111"/>
      <c r="G1589" s="110"/>
      <c r="H1589" s="108"/>
      <c r="I1589" s="108"/>
      <c r="P1589" s="112"/>
      <c r="Q1589" s="112"/>
    </row>
    <row r="1590" spans="1:17" s="102" customFormat="1">
      <c r="A1590" s="110"/>
      <c r="B1590" s="110"/>
      <c r="C1590" s="111"/>
      <c r="D1590" s="111"/>
      <c r="E1590" s="111"/>
      <c r="F1590" s="111"/>
      <c r="G1590" s="110"/>
      <c r="H1590" s="108"/>
      <c r="I1590" s="108"/>
      <c r="P1590" s="112"/>
      <c r="Q1590" s="112"/>
    </row>
    <row r="1591" spans="1:17" s="102" customFormat="1">
      <c r="A1591" s="110"/>
      <c r="B1591" s="110"/>
      <c r="C1591" s="111"/>
      <c r="D1591" s="111"/>
      <c r="E1591" s="111"/>
      <c r="F1591" s="111"/>
      <c r="G1591" s="110"/>
      <c r="H1591" s="108"/>
      <c r="I1591" s="108"/>
      <c r="P1591" s="112"/>
      <c r="Q1591" s="112"/>
    </row>
    <row r="1592" spans="1:17" s="102" customFormat="1">
      <c r="A1592" s="110"/>
      <c r="B1592" s="110"/>
      <c r="C1592" s="111"/>
      <c r="D1592" s="111"/>
      <c r="E1592" s="111"/>
      <c r="F1592" s="111"/>
      <c r="G1592" s="110"/>
      <c r="H1592" s="108"/>
      <c r="I1592" s="108"/>
      <c r="P1592" s="112"/>
      <c r="Q1592" s="112"/>
    </row>
    <row r="1593" spans="1:17" s="102" customFormat="1">
      <c r="A1593" s="110"/>
      <c r="B1593" s="110"/>
      <c r="C1593" s="111"/>
      <c r="D1593" s="111"/>
      <c r="E1593" s="111"/>
      <c r="F1593" s="111"/>
      <c r="G1593" s="110"/>
      <c r="H1593" s="108"/>
      <c r="I1593" s="108"/>
      <c r="P1593" s="112"/>
      <c r="Q1593" s="112"/>
    </row>
    <row r="1594" spans="1:17" s="102" customFormat="1">
      <c r="A1594" s="110"/>
      <c r="B1594" s="110"/>
      <c r="C1594" s="111"/>
      <c r="D1594" s="111"/>
      <c r="E1594" s="111"/>
      <c r="F1594" s="111"/>
      <c r="G1594" s="110"/>
      <c r="H1594" s="108"/>
      <c r="I1594" s="108"/>
      <c r="P1594" s="112"/>
      <c r="Q1594" s="112"/>
    </row>
    <row r="1595" spans="1:17" s="102" customFormat="1">
      <c r="A1595" s="110"/>
      <c r="B1595" s="110"/>
      <c r="C1595" s="111"/>
      <c r="D1595" s="111"/>
      <c r="E1595" s="111"/>
      <c r="F1595" s="111"/>
      <c r="G1595" s="110"/>
      <c r="H1595" s="108"/>
      <c r="I1595" s="108"/>
      <c r="P1595" s="112"/>
      <c r="Q1595" s="112"/>
    </row>
    <row r="1596" spans="1:17" s="102" customFormat="1">
      <c r="A1596" s="110"/>
      <c r="B1596" s="110"/>
      <c r="C1596" s="111"/>
      <c r="D1596" s="111"/>
      <c r="E1596" s="111"/>
      <c r="F1596" s="111"/>
      <c r="G1596" s="110"/>
      <c r="H1596" s="108"/>
      <c r="I1596" s="108"/>
      <c r="P1596" s="112"/>
      <c r="Q1596" s="112"/>
    </row>
    <row r="1597" spans="1:17" s="102" customFormat="1">
      <c r="A1597" s="110"/>
      <c r="B1597" s="110"/>
      <c r="C1597" s="111"/>
      <c r="D1597" s="111"/>
      <c r="E1597" s="111"/>
      <c r="F1597" s="111"/>
      <c r="G1597" s="110"/>
      <c r="H1597" s="108"/>
      <c r="I1597" s="108"/>
      <c r="P1597" s="112"/>
      <c r="Q1597" s="112"/>
    </row>
    <row r="1598" spans="1:17" s="102" customFormat="1">
      <c r="A1598" s="110"/>
      <c r="B1598" s="110"/>
      <c r="C1598" s="111"/>
      <c r="D1598" s="111"/>
      <c r="E1598" s="111"/>
      <c r="F1598" s="111"/>
      <c r="G1598" s="110"/>
      <c r="H1598" s="108"/>
      <c r="I1598" s="108"/>
      <c r="P1598" s="112"/>
      <c r="Q1598" s="112"/>
    </row>
    <row r="1599" spans="1:17" s="102" customFormat="1">
      <c r="A1599" s="110"/>
      <c r="B1599" s="110"/>
      <c r="C1599" s="111"/>
      <c r="D1599" s="111"/>
      <c r="E1599" s="111"/>
      <c r="F1599" s="111"/>
      <c r="G1599" s="110"/>
      <c r="H1599" s="108"/>
      <c r="I1599" s="108"/>
      <c r="P1599" s="112"/>
      <c r="Q1599" s="112"/>
    </row>
    <row r="1600" spans="1:17" s="102" customFormat="1">
      <c r="A1600" s="110"/>
      <c r="B1600" s="110"/>
      <c r="C1600" s="111"/>
      <c r="D1600" s="111"/>
      <c r="E1600" s="111"/>
      <c r="F1600" s="111"/>
      <c r="G1600" s="110"/>
      <c r="H1600" s="108"/>
      <c r="I1600" s="108"/>
      <c r="P1600" s="112"/>
      <c r="Q1600" s="112"/>
    </row>
    <row r="1601" spans="1:17" s="102" customFormat="1">
      <c r="A1601" s="110"/>
      <c r="B1601" s="110"/>
      <c r="C1601" s="111"/>
      <c r="D1601" s="111"/>
      <c r="E1601" s="111"/>
      <c r="F1601" s="111"/>
      <c r="G1601" s="110"/>
      <c r="H1601" s="108"/>
      <c r="I1601" s="108"/>
      <c r="P1601" s="112"/>
      <c r="Q1601" s="112"/>
    </row>
    <row r="1602" spans="1:17" s="102" customFormat="1">
      <c r="A1602" s="110"/>
      <c r="B1602" s="110"/>
      <c r="C1602" s="111"/>
      <c r="D1602" s="111"/>
      <c r="E1602" s="111"/>
      <c r="F1602" s="111"/>
      <c r="G1602" s="110"/>
      <c r="H1602" s="108"/>
      <c r="I1602" s="108"/>
      <c r="P1602" s="112"/>
      <c r="Q1602" s="112"/>
    </row>
    <row r="1603" spans="1:17" s="102" customFormat="1">
      <c r="A1603" s="110"/>
      <c r="B1603" s="110"/>
      <c r="C1603" s="111"/>
      <c r="D1603" s="111"/>
      <c r="E1603" s="111"/>
      <c r="F1603" s="111"/>
      <c r="G1603" s="110"/>
      <c r="H1603" s="108"/>
      <c r="I1603" s="108"/>
      <c r="P1603" s="112"/>
      <c r="Q1603" s="112"/>
    </row>
    <row r="1604" spans="1:17" s="102" customFormat="1">
      <c r="A1604" s="110"/>
      <c r="B1604" s="110"/>
      <c r="C1604" s="111"/>
      <c r="D1604" s="111"/>
      <c r="E1604" s="111"/>
      <c r="F1604" s="111"/>
      <c r="G1604" s="110"/>
      <c r="H1604" s="108"/>
      <c r="I1604" s="108"/>
      <c r="P1604" s="112"/>
      <c r="Q1604" s="112"/>
    </row>
    <row r="1605" spans="1:17" s="102" customFormat="1">
      <c r="A1605" s="110"/>
      <c r="B1605" s="110"/>
      <c r="C1605" s="111"/>
      <c r="D1605" s="111"/>
      <c r="E1605" s="111"/>
      <c r="F1605" s="111"/>
      <c r="G1605" s="110"/>
      <c r="H1605" s="108"/>
      <c r="I1605" s="108"/>
      <c r="P1605" s="112"/>
      <c r="Q1605" s="112"/>
    </row>
    <row r="1606" spans="1:17" s="102" customFormat="1">
      <c r="A1606" s="110"/>
      <c r="B1606" s="110"/>
      <c r="C1606" s="111"/>
      <c r="D1606" s="111"/>
      <c r="E1606" s="111"/>
      <c r="F1606" s="111"/>
      <c r="G1606" s="110"/>
      <c r="H1606" s="108"/>
      <c r="I1606" s="108"/>
      <c r="P1606" s="112"/>
      <c r="Q1606" s="112"/>
    </row>
    <row r="1607" spans="1:17" s="102" customFormat="1">
      <c r="A1607" s="110"/>
      <c r="B1607" s="110"/>
      <c r="C1607" s="111"/>
      <c r="D1607" s="111"/>
      <c r="E1607" s="111"/>
      <c r="F1607" s="111"/>
      <c r="G1607" s="110"/>
      <c r="H1607" s="108"/>
      <c r="I1607" s="108"/>
      <c r="P1607" s="112"/>
      <c r="Q1607" s="112"/>
    </row>
    <row r="1608" spans="1:17" s="102" customFormat="1">
      <c r="A1608" s="110"/>
      <c r="B1608" s="110"/>
      <c r="C1608" s="111"/>
      <c r="D1608" s="111"/>
      <c r="E1608" s="111"/>
      <c r="F1608" s="111"/>
      <c r="G1608" s="110"/>
      <c r="H1608" s="108"/>
      <c r="I1608" s="108"/>
      <c r="P1608" s="112"/>
      <c r="Q1608" s="112"/>
    </row>
    <row r="1609" spans="1:17" s="102" customFormat="1">
      <c r="A1609" s="110"/>
      <c r="B1609" s="110"/>
      <c r="C1609" s="111"/>
      <c r="D1609" s="111"/>
      <c r="E1609" s="111"/>
      <c r="F1609" s="111"/>
      <c r="G1609" s="110"/>
      <c r="H1609" s="108"/>
      <c r="I1609" s="108"/>
      <c r="P1609" s="112"/>
      <c r="Q1609" s="112"/>
    </row>
    <row r="1610" spans="1:17" s="102" customFormat="1">
      <c r="A1610" s="110"/>
      <c r="B1610" s="110"/>
      <c r="C1610" s="111"/>
      <c r="D1610" s="111"/>
      <c r="E1610" s="111"/>
      <c r="F1610" s="111"/>
      <c r="G1610" s="110"/>
      <c r="H1610" s="108"/>
      <c r="I1610" s="108"/>
      <c r="P1610" s="112"/>
      <c r="Q1610" s="112"/>
    </row>
    <row r="1611" spans="1:17" s="102" customFormat="1">
      <c r="A1611" s="110"/>
      <c r="B1611" s="110"/>
      <c r="C1611" s="111"/>
      <c r="D1611" s="111"/>
      <c r="E1611" s="111"/>
      <c r="F1611" s="111"/>
      <c r="G1611" s="110"/>
      <c r="H1611" s="108"/>
      <c r="I1611" s="108"/>
      <c r="P1611" s="112"/>
      <c r="Q1611" s="112"/>
    </row>
    <row r="1612" spans="1:17" s="102" customFormat="1">
      <c r="A1612" s="110"/>
      <c r="B1612" s="110"/>
      <c r="C1612" s="111"/>
      <c r="D1612" s="111"/>
      <c r="E1612" s="111"/>
      <c r="F1612" s="111"/>
      <c r="G1612" s="110"/>
      <c r="H1612" s="108"/>
      <c r="I1612" s="108"/>
      <c r="P1612" s="112"/>
      <c r="Q1612" s="112"/>
    </row>
    <row r="1613" spans="1:17" s="102" customFormat="1">
      <c r="A1613" s="110"/>
      <c r="B1613" s="110"/>
      <c r="C1613" s="111"/>
      <c r="D1613" s="111"/>
      <c r="E1613" s="111"/>
      <c r="F1613" s="111"/>
      <c r="G1613" s="110"/>
      <c r="H1613" s="108"/>
      <c r="I1613" s="108"/>
      <c r="P1613" s="112"/>
      <c r="Q1613" s="112"/>
    </row>
    <row r="1614" spans="1:17" s="102" customFormat="1">
      <c r="A1614" s="110"/>
      <c r="B1614" s="110"/>
      <c r="C1614" s="111"/>
      <c r="D1614" s="111"/>
      <c r="E1614" s="111"/>
      <c r="F1614" s="111"/>
      <c r="G1614" s="110"/>
      <c r="H1614" s="108"/>
      <c r="I1614" s="108"/>
      <c r="P1614" s="112"/>
      <c r="Q1614" s="112"/>
    </row>
    <row r="1615" spans="1:17" s="102" customFormat="1">
      <c r="A1615" s="110"/>
      <c r="B1615" s="110"/>
      <c r="C1615" s="111"/>
      <c r="D1615" s="111"/>
      <c r="E1615" s="111"/>
      <c r="F1615" s="111"/>
      <c r="G1615" s="110"/>
      <c r="H1615" s="108"/>
      <c r="I1615" s="108"/>
      <c r="P1615" s="112"/>
      <c r="Q1615" s="112"/>
    </row>
    <row r="1616" spans="1:17" s="102" customFormat="1">
      <c r="A1616" s="110"/>
      <c r="B1616" s="110"/>
      <c r="C1616" s="111"/>
      <c r="D1616" s="111"/>
      <c r="E1616" s="111"/>
      <c r="F1616" s="111"/>
      <c r="G1616" s="110"/>
      <c r="H1616" s="108"/>
      <c r="I1616" s="108"/>
      <c r="P1616" s="112"/>
      <c r="Q1616" s="112"/>
    </row>
    <row r="1617" spans="1:17" s="102" customFormat="1">
      <c r="A1617" s="110"/>
      <c r="B1617" s="110"/>
      <c r="C1617" s="111"/>
      <c r="D1617" s="111"/>
      <c r="E1617" s="111"/>
      <c r="F1617" s="111"/>
      <c r="G1617" s="110"/>
      <c r="H1617" s="108"/>
      <c r="I1617" s="108"/>
      <c r="P1617" s="112"/>
      <c r="Q1617" s="112"/>
    </row>
    <row r="1618" spans="1:17" s="102" customFormat="1">
      <c r="A1618" s="110"/>
      <c r="B1618" s="110"/>
      <c r="C1618" s="111"/>
      <c r="D1618" s="111"/>
      <c r="E1618" s="111"/>
      <c r="F1618" s="111"/>
      <c r="G1618" s="110"/>
      <c r="H1618" s="108"/>
      <c r="I1618" s="108"/>
      <c r="P1618" s="112"/>
      <c r="Q1618" s="112"/>
    </row>
    <row r="1619" spans="1:17" s="102" customFormat="1">
      <c r="A1619" s="110"/>
      <c r="B1619" s="110"/>
      <c r="C1619" s="111"/>
      <c r="D1619" s="111"/>
      <c r="E1619" s="111"/>
      <c r="F1619" s="111"/>
      <c r="G1619" s="110"/>
      <c r="H1619" s="108"/>
      <c r="I1619" s="108"/>
      <c r="P1619" s="112"/>
      <c r="Q1619" s="112"/>
    </row>
    <row r="1620" spans="1:17" s="102" customFormat="1">
      <c r="A1620" s="110"/>
      <c r="B1620" s="110"/>
      <c r="C1620" s="111"/>
      <c r="D1620" s="111"/>
      <c r="E1620" s="111"/>
      <c r="F1620" s="111"/>
      <c r="G1620" s="110"/>
      <c r="H1620" s="108"/>
      <c r="I1620" s="108"/>
      <c r="P1620" s="112"/>
      <c r="Q1620" s="112"/>
    </row>
    <row r="1621" spans="1:17" s="102" customFormat="1">
      <c r="A1621" s="110"/>
      <c r="B1621" s="110"/>
      <c r="C1621" s="111"/>
      <c r="D1621" s="111"/>
      <c r="E1621" s="111"/>
      <c r="F1621" s="111"/>
      <c r="G1621" s="110"/>
      <c r="H1621" s="108"/>
      <c r="I1621" s="108"/>
      <c r="P1621" s="112"/>
      <c r="Q1621" s="112"/>
    </row>
    <row r="1622" spans="1:17" s="102" customFormat="1">
      <c r="A1622" s="110"/>
      <c r="B1622" s="110"/>
      <c r="C1622" s="111"/>
      <c r="D1622" s="111"/>
      <c r="E1622" s="111"/>
      <c r="F1622" s="111"/>
      <c r="G1622" s="110"/>
      <c r="H1622" s="108"/>
      <c r="I1622" s="108"/>
      <c r="P1622" s="112"/>
      <c r="Q1622" s="112"/>
    </row>
    <row r="1623" spans="1:17" s="102" customFormat="1">
      <c r="A1623" s="110"/>
      <c r="B1623" s="110"/>
      <c r="C1623" s="111"/>
      <c r="D1623" s="111"/>
      <c r="E1623" s="111"/>
      <c r="F1623" s="111"/>
      <c r="G1623" s="110"/>
      <c r="H1623" s="108"/>
      <c r="I1623" s="108"/>
      <c r="P1623" s="112"/>
      <c r="Q1623" s="112"/>
    </row>
    <row r="1624" spans="1:17" s="102" customFormat="1">
      <c r="A1624" s="110"/>
      <c r="B1624" s="110"/>
      <c r="C1624" s="111"/>
      <c r="D1624" s="111"/>
      <c r="E1624" s="111"/>
      <c r="F1624" s="111"/>
      <c r="G1624" s="110"/>
      <c r="H1624" s="108"/>
      <c r="I1624" s="108"/>
      <c r="P1624" s="112"/>
      <c r="Q1624" s="112"/>
    </row>
    <row r="1625" spans="1:17" s="102" customFormat="1">
      <c r="A1625" s="110"/>
      <c r="B1625" s="110"/>
      <c r="C1625" s="111"/>
      <c r="D1625" s="111"/>
      <c r="E1625" s="111"/>
      <c r="F1625" s="111"/>
      <c r="G1625" s="110"/>
      <c r="H1625" s="108"/>
      <c r="I1625" s="108"/>
      <c r="P1625" s="112"/>
      <c r="Q1625" s="112"/>
    </row>
    <row r="1626" spans="1:17" s="102" customFormat="1">
      <c r="A1626" s="110"/>
      <c r="B1626" s="110"/>
      <c r="C1626" s="111"/>
      <c r="D1626" s="111"/>
      <c r="E1626" s="111"/>
      <c r="F1626" s="111"/>
      <c r="G1626" s="110"/>
      <c r="H1626" s="108"/>
      <c r="I1626" s="108"/>
      <c r="P1626" s="112"/>
      <c r="Q1626" s="112"/>
    </row>
    <row r="1627" spans="1:17" s="102" customFormat="1">
      <c r="A1627" s="110"/>
      <c r="B1627" s="110"/>
      <c r="C1627" s="111"/>
      <c r="D1627" s="111"/>
      <c r="E1627" s="111"/>
      <c r="F1627" s="111"/>
      <c r="G1627" s="110"/>
      <c r="H1627" s="108"/>
      <c r="I1627" s="108"/>
      <c r="P1627" s="112"/>
      <c r="Q1627" s="112"/>
    </row>
    <row r="1628" spans="1:17" s="102" customFormat="1">
      <c r="A1628" s="110"/>
      <c r="B1628" s="110"/>
      <c r="C1628" s="111"/>
      <c r="D1628" s="111"/>
      <c r="E1628" s="111"/>
      <c r="F1628" s="111"/>
      <c r="G1628" s="110"/>
      <c r="H1628" s="108"/>
      <c r="I1628" s="108"/>
      <c r="P1628" s="112"/>
      <c r="Q1628" s="112"/>
    </row>
    <row r="1629" spans="1:17" s="102" customFormat="1">
      <c r="A1629" s="110"/>
      <c r="B1629" s="110"/>
      <c r="C1629" s="111"/>
      <c r="D1629" s="111"/>
      <c r="E1629" s="111"/>
      <c r="F1629" s="111"/>
      <c r="G1629" s="110"/>
      <c r="H1629" s="108"/>
      <c r="I1629" s="108"/>
      <c r="P1629" s="112"/>
      <c r="Q1629" s="112"/>
    </row>
    <row r="1630" spans="1:17" s="102" customFormat="1">
      <c r="A1630" s="110"/>
      <c r="B1630" s="110"/>
      <c r="C1630" s="111"/>
      <c r="D1630" s="111"/>
      <c r="E1630" s="111"/>
      <c r="F1630" s="111"/>
      <c r="G1630" s="110"/>
      <c r="H1630" s="108"/>
      <c r="I1630" s="108"/>
      <c r="P1630" s="112"/>
      <c r="Q1630" s="112"/>
    </row>
    <row r="1631" spans="1:17" s="102" customFormat="1">
      <c r="A1631" s="110"/>
      <c r="B1631" s="110"/>
      <c r="C1631" s="111"/>
      <c r="D1631" s="111"/>
      <c r="E1631" s="111"/>
      <c r="F1631" s="111"/>
      <c r="G1631" s="110"/>
      <c r="H1631" s="108"/>
      <c r="I1631" s="108"/>
      <c r="P1631" s="112"/>
      <c r="Q1631" s="112"/>
    </row>
    <row r="1632" spans="1:17" s="102" customFormat="1">
      <c r="A1632" s="110"/>
      <c r="B1632" s="110"/>
      <c r="C1632" s="111"/>
      <c r="D1632" s="111"/>
      <c r="E1632" s="111"/>
      <c r="F1632" s="111"/>
      <c r="G1632" s="110"/>
      <c r="H1632" s="108"/>
      <c r="I1632" s="108"/>
      <c r="P1632" s="112"/>
      <c r="Q1632" s="112"/>
    </row>
    <row r="1633" spans="1:17" s="102" customFormat="1">
      <c r="A1633" s="110"/>
      <c r="B1633" s="110"/>
      <c r="C1633" s="111"/>
      <c r="D1633" s="111"/>
      <c r="E1633" s="111"/>
      <c r="F1633" s="111"/>
      <c r="G1633" s="110"/>
      <c r="H1633" s="108"/>
      <c r="I1633" s="108"/>
      <c r="P1633" s="112"/>
      <c r="Q1633" s="112"/>
    </row>
    <row r="1634" spans="1:17" s="102" customFormat="1">
      <c r="A1634" s="110"/>
      <c r="B1634" s="110"/>
      <c r="C1634" s="111"/>
      <c r="D1634" s="111"/>
      <c r="E1634" s="111"/>
      <c r="F1634" s="111"/>
      <c r="G1634" s="110"/>
      <c r="H1634" s="108"/>
      <c r="I1634" s="108"/>
      <c r="P1634" s="112"/>
      <c r="Q1634" s="112"/>
    </row>
    <row r="1635" spans="1:17" s="102" customFormat="1">
      <c r="A1635" s="110"/>
      <c r="B1635" s="110"/>
      <c r="C1635" s="111"/>
      <c r="D1635" s="111"/>
      <c r="E1635" s="111"/>
      <c r="F1635" s="111"/>
      <c r="G1635" s="110"/>
      <c r="H1635" s="108"/>
      <c r="I1635" s="108"/>
      <c r="P1635" s="112"/>
      <c r="Q1635" s="112"/>
    </row>
    <row r="1636" spans="1:17" s="102" customFormat="1">
      <c r="A1636" s="110"/>
      <c r="B1636" s="110"/>
      <c r="C1636" s="111"/>
      <c r="D1636" s="111"/>
      <c r="E1636" s="111"/>
      <c r="F1636" s="111"/>
      <c r="G1636" s="110"/>
      <c r="H1636" s="108"/>
      <c r="I1636" s="108"/>
      <c r="P1636" s="112"/>
      <c r="Q1636" s="112"/>
    </row>
    <row r="1637" spans="1:17" s="102" customFormat="1">
      <c r="A1637" s="110"/>
      <c r="B1637" s="110"/>
      <c r="C1637" s="111"/>
      <c r="D1637" s="111"/>
      <c r="E1637" s="111"/>
      <c r="F1637" s="111"/>
      <c r="G1637" s="110"/>
      <c r="H1637" s="108"/>
      <c r="I1637" s="108"/>
      <c r="P1637" s="112"/>
      <c r="Q1637" s="112"/>
    </row>
    <row r="1638" spans="1:17" s="102" customFormat="1">
      <c r="A1638" s="110"/>
      <c r="B1638" s="110"/>
      <c r="C1638" s="111"/>
      <c r="D1638" s="111"/>
      <c r="E1638" s="111"/>
      <c r="F1638" s="111"/>
      <c r="G1638" s="110"/>
      <c r="H1638" s="108"/>
      <c r="I1638" s="108"/>
      <c r="P1638" s="112"/>
      <c r="Q1638" s="112"/>
    </row>
    <row r="1639" spans="1:17" s="102" customFormat="1">
      <c r="A1639" s="110"/>
      <c r="B1639" s="110"/>
      <c r="C1639" s="111"/>
      <c r="D1639" s="111"/>
      <c r="E1639" s="111"/>
      <c r="F1639" s="111"/>
      <c r="G1639" s="110"/>
      <c r="H1639" s="108"/>
      <c r="I1639" s="108"/>
      <c r="P1639" s="112"/>
      <c r="Q1639" s="112"/>
    </row>
    <row r="1640" spans="1:17" s="102" customFormat="1">
      <c r="A1640" s="110"/>
      <c r="B1640" s="110"/>
      <c r="C1640" s="111"/>
      <c r="D1640" s="111"/>
      <c r="E1640" s="111"/>
      <c r="F1640" s="111"/>
      <c r="G1640" s="110"/>
      <c r="H1640" s="108"/>
      <c r="I1640" s="108"/>
      <c r="P1640" s="112"/>
      <c r="Q1640" s="112"/>
    </row>
    <row r="1641" spans="1:17" s="102" customFormat="1">
      <c r="A1641" s="110"/>
      <c r="B1641" s="110"/>
      <c r="C1641" s="111"/>
      <c r="D1641" s="111"/>
      <c r="E1641" s="111"/>
      <c r="F1641" s="111"/>
      <c r="G1641" s="110"/>
      <c r="H1641" s="108"/>
      <c r="I1641" s="108"/>
      <c r="P1641" s="112"/>
      <c r="Q1641" s="112"/>
    </row>
    <row r="1642" spans="1:17" s="102" customFormat="1">
      <c r="A1642" s="110"/>
      <c r="B1642" s="110"/>
      <c r="C1642" s="111"/>
      <c r="D1642" s="111"/>
      <c r="E1642" s="111"/>
      <c r="F1642" s="111"/>
      <c r="G1642" s="110"/>
      <c r="H1642" s="108"/>
      <c r="I1642" s="108"/>
      <c r="P1642" s="112"/>
      <c r="Q1642" s="112"/>
    </row>
    <row r="1643" spans="1:17" s="102" customFormat="1">
      <c r="A1643" s="110"/>
      <c r="B1643" s="110"/>
      <c r="C1643" s="111"/>
      <c r="D1643" s="111"/>
      <c r="E1643" s="111"/>
      <c r="F1643" s="111"/>
      <c r="G1643" s="110"/>
      <c r="H1643" s="108"/>
      <c r="I1643" s="108"/>
      <c r="P1643" s="112"/>
      <c r="Q1643" s="112"/>
    </row>
    <row r="1644" spans="1:17" s="102" customFormat="1">
      <c r="A1644" s="110"/>
      <c r="B1644" s="110"/>
      <c r="C1644" s="111"/>
      <c r="D1644" s="111"/>
      <c r="E1644" s="111"/>
      <c r="F1644" s="111"/>
      <c r="G1644" s="110"/>
      <c r="H1644" s="108"/>
      <c r="I1644" s="108"/>
      <c r="P1644" s="112"/>
      <c r="Q1644" s="112"/>
    </row>
    <row r="1645" spans="1:17" s="102" customFormat="1">
      <c r="A1645" s="110"/>
      <c r="B1645" s="110"/>
      <c r="C1645" s="111"/>
      <c r="D1645" s="111"/>
      <c r="E1645" s="111"/>
      <c r="F1645" s="111"/>
      <c r="G1645" s="110"/>
      <c r="H1645" s="108"/>
      <c r="I1645" s="108"/>
      <c r="P1645" s="112"/>
      <c r="Q1645" s="112"/>
    </row>
    <row r="1646" spans="1:17" s="102" customFormat="1">
      <c r="A1646" s="110"/>
      <c r="B1646" s="110"/>
      <c r="C1646" s="111"/>
      <c r="D1646" s="111"/>
      <c r="E1646" s="111"/>
      <c r="F1646" s="111"/>
      <c r="G1646" s="110"/>
      <c r="H1646" s="108"/>
      <c r="I1646" s="108"/>
      <c r="P1646" s="112"/>
      <c r="Q1646" s="112"/>
    </row>
    <row r="1647" spans="1:17" s="102" customFormat="1">
      <c r="A1647" s="110"/>
      <c r="B1647" s="110"/>
      <c r="C1647" s="111"/>
      <c r="D1647" s="111"/>
      <c r="E1647" s="111"/>
      <c r="F1647" s="111"/>
      <c r="G1647" s="110"/>
      <c r="H1647" s="108"/>
      <c r="I1647" s="108"/>
      <c r="P1647" s="112"/>
      <c r="Q1647" s="112"/>
    </row>
    <row r="1648" spans="1:17" s="102" customFormat="1">
      <c r="A1648" s="110"/>
      <c r="B1648" s="110"/>
      <c r="C1648" s="111"/>
      <c r="D1648" s="111"/>
      <c r="E1648" s="111"/>
      <c r="F1648" s="111"/>
      <c r="G1648" s="110"/>
      <c r="H1648" s="108"/>
      <c r="I1648" s="108"/>
      <c r="P1648" s="112"/>
      <c r="Q1648" s="112"/>
    </row>
    <row r="1649" spans="1:17" s="102" customFormat="1">
      <c r="A1649" s="110"/>
      <c r="B1649" s="110"/>
      <c r="C1649" s="111"/>
      <c r="D1649" s="111"/>
      <c r="E1649" s="111"/>
      <c r="F1649" s="111"/>
      <c r="G1649" s="110"/>
      <c r="H1649" s="108"/>
      <c r="I1649" s="108"/>
      <c r="P1649" s="112"/>
      <c r="Q1649" s="112"/>
    </row>
    <row r="1650" spans="1:17" s="102" customFormat="1">
      <c r="A1650" s="110"/>
      <c r="B1650" s="110"/>
      <c r="C1650" s="111"/>
      <c r="D1650" s="111"/>
      <c r="E1650" s="111"/>
      <c r="F1650" s="111"/>
      <c r="G1650" s="110"/>
      <c r="H1650" s="108"/>
      <c r="I1650" s="108"/>
      <c r="P1650" s="112"/>
      <c r="Q1650" s="112"/>
    </row>
    <row r="1651" spans="1:17" s="102" customFormat="1">
      <c r="A1651" s="110"/>
      <c r="B1651" s="110"/>
      <c r="C1651" s="111"/>
      <c r="D1651" s="111"/>
      <c r="E1651" s="111"/>
      <c r="F1651" s="111"/>
      <c r="G1651" s="110"/>
      <c r="H1651" s="108"/>
      <c r="I1651" s="108"/>
      <c r="P1651" s="112"/>
      <c r="Q1651" s="112"/>
    </row>
    <row r="1652" spans="1:17" s="102" customFormat="1">
      <c r="A1652" s="110"/>
      <c r="B1652" s="110"/>
      <c r="C1652" s="111"/>
      <c r="D1652" s="111"/>
      <c r="E1652" s="111"/>
      <c r="F1652" s="111"/>
      <c r="G1652" s="110"/>
      <c r="H1652" s="108"/>
      <c r="I1652" s="108"/>
      <c r="P1652" s="112"/>
      <c r="Q1652" s="112"/>
    </row>
    <row r="1653" spans="1:17" s="102" customFormat="1">
      <c r="A1653" s="110"/>
      <c r="B1653" s="110"/>
      <c r="C1653" s="111"/>
      <c r="D1653" s="111"/>
      <c r="E1653" s="111"/>
      <c r="F1653" s="111"/>
      <c r="G1653" s="110"/>
      <c r="H1653" s="108"/>
      <c r="I1653" s="108"/>
      <c r="P1653" s="112"/>
      <c r="Q1653" s="112"/>
    </row>
    <row r="1654" spans="1:17" s="102" customFormat="1">
      <c r="A1654" s="110"/>
      <c r="B1654" s="110"/>
      <c r="C1654" s="111"/>
      <c r="D1654" s="111"/>
      <c r="E1654" s="111"/>
      <c r="F1654" s="111"/>
      <c r="G1654" s="110"/>
      <c r="H1654" s="108"/>
      <c r="I1654" s="108"/>
      <c r="P1654" s="112"/>
      <c r="Q1654" s="112"/>
    </row>
    <row r="1655" spans="1:17" s="102" customFormat="1">
      <c r="A1655" s="110"/>
      <c r="B1655" s="110"/>
      <c r="C1655" s="111"/>
      <c r="D1655" s="111"/>
      <c r="E1655" s="111"/>
      <c r="F1655" s="111"/>
      <c r="G1655" s="110"/>
      <c r="H1655" s="108"/>
      <c r="I1655" s="108"/>
      <c r="P1655" s="112"/>
      <c r="Q1655" s="112"/>
    </row>
    <row r="1656" spans="1:17" s="102" customFormat="1">
      <c r="A1656" s="110"/>
      <c r="B1656" s="110"/>
      <c r="C1656" s="111"/>
      <c r="D1656" s="111"/>
      <c r="E1656" s="111"/>
      <c r="F1656" s="111"/>
      <c r="G1656" s="110"/>
      <c r="H1656" s="108"/>
      <c r="I1656" s="108"/>
      <c r="P1656" s="112"/>
      <c r="Q1656" s="112"/>
    </row>
    <row r="1657" spans="1:17" s="102" customFormat="1">
      <c r="A1657" s="110"/>
      <c r="B1657" s="110"/>
      <c r="C1657" s="111"/>
      <c r="D1657" s="111"/>
      <c r="E1657" s="111"/>
      <c r="F1657" s="111"/>
      <c r="G1657" s="110"/>
      <c r="H1657" s="108"/>
      <c r="I1657" s="108"/>
      <c r="P1657" s="112"/>
      <c r="Q1657" s="112"/>
    </row>
    <row r="1658" spans="1:17" s="102" customFormat="1">
      <c r="A1658" s="110"/>
      <c r="B1658" s="110"/>
      <c r="C1658" s="111"/>
      <c r="D1658" s="111"/>
      <c r="E1658" s="111"/>
      <c r="F1658" s="111"/>
      <c r="G1658" s="110"/>
      <c r="H1658" s="108"/>
      <c r="I1658" s="108"/>
      <c r="P1658" s="112"/>
      <c r="Q1658" s="112"/>
    </row>
    <row r="1659" spans="1:17" s="102" customFormat="1">
      <c r="A1659" s="110"/>
      <c r="B1659" s="110"/>
      <c r="C1659" s="111"/>
      <c r="D1659" s="111"/>
      <c r="E1659" s="111"/>
      <c r="F1659" s="111"/>
      <c r="G1659" s="110"/>
      <c r="H1659" s="108"/>
      <c r="I1659" s="108"/>
      <c r="P1659" s="112"/>
      <c r="Q1659" s="112"/>
    </row>
    <row r="1660" spans="1:17" s="102" customFormat="1">
      <c r="A1660" s="110"/>
      <c r="B1660" s="110"/>
      <c r="C1660" s="111"/>
      <c r="D1660" s="111"/>
      <c r="E1660" s="111"/>
      <c r="F1660" s="111"/>
      <c r="G1660" s="110"/>
      <c r="H1660" s="108"/>
      <c r="I1660" s="108"/>
      <c r="P1660" s="112"/>
      <c r="Q1660" s="112"/>
    </row>
    <row r="1661" spans="1:17" s="102" customFormat="1">
      <c r="A1661" s="110"/>
      <c r="B1661" s="110"/>
      <c r="C1661" s="111"/>
      <c r="D1661" s="111"/>
      <c r="E1661" s="111"/>
      <c r="F1661" s="111"/>
      <c r="G1661" s="110"/>
      <c r="H1661" s="108"/>
      <c r="I1661" s="108"/>
      <c r="P1661" s="112"/>
      <c r="Q1661" s="112"/>
    </row>
    <row r="1662" spans="1:17" s="102" customFormat="1">
      <c r="A1662" s="110"/>
      <c r="B1662" s="110"/>
      <c r="C1662" s="111"/>
      <c r="D1662" s="111"/>
      <c r="E1662" s="111"/>
      <c r="F1662" s="111"/>
      <c r="G1662" s="110"/>
      <c r="H1662" s="108"/>
      <c r="I1662" s="108"/>
      <c r="P1662" s="112"/>
      <c r="Q1662" s="112"/>
    </row>
    <row r="1663" spans="1:17" s="102" customFormat="1">
      <c r="A1663" s="110"/>
      <c r="B1663" s="110"/>
      <c r="C1663" s="111"/>
      <c r="D1663" s="111"/>
      <c r="E1663" s="111"/>
      <c r="F1663" s="111"/>
      <c r="G1663" s="110"/>
      <c r="H1663" s="108"/>
      <c r="I1663" s="108"/>
      <c r="P1663" s="112"/>
      <c r="Q1663" s="112"/>
    </row>
    <row r="1664" spans="1:17" s="102" customFormat="1">
      <c r="A1664" s="110"/>
      <c r="B1664" s="110"/>
      <c r="C1664" s="111"/>
      <c r="D1664" s="111"/>
      <c r="E1664" s="111"/>
      <c r="F1664" s="111"/>
      <c r="G1664" s="110"/>
      <c r="H1664" s="108"/>
      <c r="I1664" s="108"/>
      <c r="P1664" s="112"/>
      <c r="Q1664" s="112"/>
    </row>
    <row r="1665" spans="1:17" s="102" customFormat="1">
      <c r="A1665" s="110"/>
      <c r="B1665" s="110"/>
      <c r="C1665" s="111"/>
      <c r="D1665" s="111"/>
      <c r="E1665" s="111"/>
      <c r="F1665" s="111"/>
      <c r="G1665" s="110"/>
      <c r="H1665" s="108"/>
      <c r="I1665" s="108"/>
      <c r="P1665" s="112"/>
      <c r="Q1665" s="112"/>
    </row>
    <row r="1666" spans="1:17" s="102" customFormat="1">
      <c r="A1666" s="110"/>
      <c r="B1666" s="110"/>
      <c r="C1666" s="111"/>
      <c r="D1666" s="111"/>
      <c r="E1666" s="111"/>
      <c r="F1666" s="111"/>
      <c r="G1666" s="110"/>
      <c r="H1666" s="108"/>
      <c r="I1666" s="108"/>
      <c r="P1666" s="112"/>
      <c r="Q1666" s="112"/>
    </row>
    <row r="1667" spans="1:17" s="102" customFormat="1">
      <c r="A1667" s="110"/>
      <c r="B1667" s="110"/>
      <c r="C1667" s="111"/>
      <c r="D1667" s="111"/>
      <c r="E1667" s="111"/>
      <c r="F1667" s="111"/>
      <c r="G1667" s="110"/>
      <c r="H1667" s="108"/>
      <c r="I1667" s="108"/>
      <c r="P1667" s="112"/>
      <c r="Q1667" s="112"/>
    </row>
    <row r="1668" spans="1:17" s="102" customFormat="1">
      <c r="A1668" s="110"/>
      <c r="B1668" s="110"/>
      <c r="C1668" s="111"/>
      <c r="D1668" s="111"/>
      <c r="E1668" s="111"/>
      <c r="F1668" s="111"/>
      <c r="G1668" s="110"/>
      <c r="H1668" s="108"/>
      <c r="I1668" s="108"/>
      <c r="P1668" s="112"/>
      <c r="Q1668" s="112"/>
    </row>
    <row r="1669" spans="1:17" s="102" customFormat="1">
      <c r="A1669" s="110"/>
      <c r="B1669" s="110"/>
      <c r="C1669" s="111"/>
      <c r="D1669" s="111"/>
      <c r="E1669" s="111"/>
      <c r="F1669" s="111"/>
      <c r="G1669" s="110"/>
      <c r="H1669" s="108"/>
      <c r="I1669" s="108"/>
      <c r="P1669" s="112"/>
      <c r="Q1669" s="112"/>
    </row>
    <row r="1670" spans="1:17" s="102" customFormat="1">
      <c r="A1670" s="110"/>
      <c r="B1670" s="110"/>
      <c r="C1670" s="111"/>
      <c r="D1670" s="111"/>
      <c r="E1670" s="111"/>
      <c r="F1670" s="111"/>
      <c r="G1670" s="110"/>
      <c r="H1670" s="108"/>
      <c r="I1670" s="108"/>
      <c r="P1670" s="112"/>
      <c r="Q1670" s="112"/>
    </row>
    <row r="1671" spans="1:17" s="102" customFormat="1">
      <c r="A1671" s="110"/>
      <c r="B1671" s="110"/>
      <c r="C1671" s="111"/>
      <c r="D1671" s="111"/>
      <c r="E1671" s="111"/>
      <c r="F1671" s="111"/>
      <c r="G1671" s="110"/>
      <c r="H1671" s="108"/>
      <c r="I1671" s="108"/>
      <c r="P1671" s="112"/>
      <c r="Q1671" s="112"/>
    </row>
    <row r="1672" spans="1:17" s="102" customFormat="1">
      <c r="A1672" s="110"/>
      <c r="B1672" s="110"/>
      <c r="C1672" s="111"/>
      <c r="D1672" s="111"/>
      <c r="E1672" s="111"/>
      <c r="F1672" s="111"/>
      <c r="G1672" s="110"/>
      <c r="H1672" s="108"/>
      <c r="I1672" s="108"/>
      <c r="P1672" s="112"/>
      <c r="Q1672" s="112"/>
    </row>
    <row r="1673" spans="1:17" s="102" customFormat="1">
      <c r="A1673" s="110"/>
      <c r="B1673" s="110"/>
      <c r="C1673" s="111"/>
      <c r="D1673" s="111"/>
      <c r="E1673" s="111"/>
      <c r="F1673" s="111"/>
      <c r="G1673" s="110"/>
      <c r="H1673" s="108"/>
      <c r="I1673" s="108"/>
      <c r="P1673" s="112"/>
      <c r="Q1673" s="112"/>
    </row>
    <row r="1674" spans="1:17" s="102" customFormat="1">
      <c r="A1674" s="110"/>
      <c r="B1674" s="110"/>
      <c r="C1674" s="111"/>
      <c r="D1674" s="111"/>
      <c r="E1674" s="111"/>
      <c r="F1674" s="111"/>
      <c r="G1674" s="110"/>
      <c r="H1674" s="108"/>
      <c r="I1674" s="108"/>
      <c r="P1674" s="112"/>
      <c r="Q1674" s="112"/>
    </row>
    <row r="1675" spans="1:17" s="102" customFormat="1">
      <c r="A1675" s="110"/>
      <c r="B1675" s="110"/>
      <c r="C1675" s="111"/>
      <c r="D1675" s="111"/>
      <c r="E1675" s="111"/>
      <c r="F1675" s="111"/>
      <c r="G1675" s="110"/>
      <c r="H1675" s="108"/>
      <c r="I1675" s="108"/>
      <c r="P1675" s="112"/>
      <c r="Q1675" s="112"/>
    </row>
    <row r="1676" spans="1:17" s="102" customFormat="1">
      <c r="A1676" s="110"/>
      <c r="B1676" s="110"/>
      <c r="C1676" s="111"/>
      <c r="D1676" s="111"/>
      <c r="E1676" s="111"/>
      <c r="F1676" s="111"/>
      <c r="G1676" s="110"/>
      <c r="H1676" s="108"/>
      <c r="I1676" s="108"/>
      <c r="P1676" s="112"/>
      <c r="Q1676" s="112"/>
    </row>
    <row r="1677" spans="1:17" s="102" customFormat="1">
      <c r="A1677" s="110"/>
      <c r="B1677" s="110"/>
      <c r="C1677" s="111"/>
      <c r="D1677" s="111"/>
      <c r="E1677" s="111"/>
      <c r="F1677" s="111"/>
      <c r="G1677" s="110"/>
      <c r="H1677" s="108"/>
      <c r="I1677" s="108"/>
      <c r="P1677" s="112"/>
      <c r="Q1677" s="112"/>
    </row>
    <row r="1678" spans="1:17" s="102" customFormat="1">
      <c r="A1678" s="110"/>
      <c r="B1678" s="110"/>
      <c r="C1678" s="111"/>
      <c r="D1678" s="111"/>
      <c r="E1678" s="111"/>
      <c r="F1678" s="111"/>
      <c r="G1678" s="110"/>
      <c r="H1678" s="108"/>
      <c r="I1678" s="108"/>
      <c r="P1678" s="112"/>
      <c r="Q1678" s="112"/>
    </row>
    <row r="1679" spans="1:17" s="102" customFormat="1">
      <c r="A1679" s="110"/>
      <c r="B1679" s="110"/>
      <c r="C1679" s="111"/>
      <c r="D1679" s="111"/>
      <c r="E1679" s="111"/>
      <c r="F1679" s="111"/>
      <c r="G1679" s="110"/>
      <c r="H1679" s="108"/>
      <c r="I1679" s="108"/>
      <c r="P1679" s="112"/>
      <c r="Q1679" s="112"/>
    </row>
    <row r="1680" spans="1:17" s="102" customFormat="1">
      <c r="A1680" s="110"/>
      <c r="B1680" s="110"/>
      <c r="C1680" s="111"/>
      <c r="D1680" s="111"/>
      <c r="E1680" s="111"/>
      <c r="F1680" s="111"/>
      <c r="G1680" s="110"/>
      <c r="H1680" s="108"/>
      <c r="I1680" s="108"/>
      <c r="P1680" s="112"/>
      <c r="Q1680" s="112"/>
    </row>
    <row r="1681" spans="1:17" s="102" customFormat="1">
      <c r="A1681" s="110"/>
      <c r="B1681" s="110"/>
      <c r="C1681" s="111"/>
      <c r="D1681" s="111"/>
      <c r="E1681" s="111"/>
      <c r="F1681" s="111"/>
      <c r="G1681" s="110"/>
      <c r="H1681" s="108"/>
      <c r="I1681" s="108"/>
      <c r="P1681" s="112"/>
      <c r="Q1681" s="112"/>
    </row>
    <row r="1682" spans="1:17" s="102" customFormat="1">
      <c r="A1682" s="110"/>
      <c r="B1682" s="110"/>
      <c r="C1682" s="111"/>
      <c r="D1682" s="111"/>
      <c r="E1682" s="111"/>
      <c r="F1682" s="111"/>
      <c r="G1682" s="110"/>
      <c r="H1682" s="108"/>
      <c r="I1682" s="108"/>
      <c r="P1682" s="112"/>
      <c r="Q1682" s="112"/>
    </row>
    <row r="1683" spans="1:17" s="102" customFormat="1">
      <c r="A1683" s="110"/>
      <c r="B1683" s="110"/>
      <c r="C1683" s="111"/>
      <c r="D1683" s="111"/>
      <c r="E1683" s="111"/>
      <c r="F1683" s="111"/>
      <c r="G1683" s="110"/>
      <c r="H1683" s="108"/>
      <c r="I1683" s="108"/>
      <c r="P1683" s="112"/>
      <c r="Q1683" s="112"/>
    </row>
    <row r="1684" spans="1:17" s="102" customFormat="1">
      <c r="A1684" s="110"/>
      <c r="B1684" s="110"/>
      <c r="C1684" s="111"/>
      <c r="D1684" s="111"/>
      <c r="E1684" s="111"/>
      <c r="F1684" s="111"/>
      <c r="G1684" s="110"/>
      <c r="H1684" s="108"/>
      <c r="I1684" s="108"/>
      <c r="P1684" s="112"/>
      <c r="Q1684" s="112"/>
    </row>
    <row r="1685" spans="1:17" s="102" customFormat="1">
      <c r="A1685" s="110"/>
      <c r="B1685" s="110"/>
      <c r="C1685" s="111"/>
      <c r="D1685" s="111"/>
      <c r="E1685" s="111"/>
      <c r="F1685" s="111"/>
      <c r="G1685" s="110"/>
      <c r="H1685" s="108"/>
      <c r="I1685" s="108"/>
      <c r="P1685" s="112"/>
      <c r="Q1685" s="112"/>
    </row>
    <row r="1686" spans="1:17" s="102" customFormat="1">
      <c r="A1686" s="110"/>
      <c r="B1686" s="110"/>
      <c r="C1686" s="111"/>
      <c r="D1686" s="111"/>
      <c r="E1686" s="111"/>
      <c r="F1686" s="111"/>
      <c r="G1686" s="110"/>
      <c r="H1686" s="108"/>
      <c r="I1686" s="108"/>
      <c r="P1686" s="112"/>
      <c r="Q1686" s="112"/>
    </row>
    <row r="1687" spans="1:17" s="102" customFormat="1">
      <c r="A1687" s="110"/>
      <c r="B1687" s="110"/>
      <c r="C1687" s="111"/>
      <c r="D1687" s="111"/>
      <c r="E1687" s="111"/>
      <c r="F1687" s="111"/>
      <c r="G1687" s="110"/>
      <c r="H1687" s="108"/>
      <c r="I1687" s="108"/>
      <c r="P1687" s="112"/>
      <c r="Q1687" s="112"/>
    </row>
    <row r="1688" spans="1:17" s="102" customFormat="1">
      <c r="A1688" s="110"/>
      <c r="B1688" s="110"/>
      <c r="C1688" s="111"/>
      <c r="D1688" s="111"/>
      <c r="E1688" s="111"/>
      <c r="F1688" s="111"/>
      <c r="G1688" s="110"/>
      <c r="H1688" s="108"/>
      <c r="I1688" s="108"/>
      <c r="P1688" s="112"/>
      <c r="Q1688" s="112"/>
    </row>
    <row r="1689" spans="1:17" s="102" customFormat="1">
      <c r="A1689" s="110"/>
      <c r="B1689" s="110"/>
      <c r="C1689" s="111"/>
      <c r="D1689" s="111"/>
      <c r="E1689" s="111"/>
      <c r="F1689" s="111"/>
      <c r="G1689" s="110"/>
      <c r="H1689" s="108"/>
      <c r="I1689" s="108"/>
      <c r="P1689" s="112"/>
      <c r="Q1689" s="112"/>
    </row>
    <row r="1690" spans="1:17" s="102" customFormat="1">
      <c r="A1690" s="110"/>
      <c r="B1690" s="110"/>
      <c r="C1690" s="111"/>
      <c r="D1690" s="111"/>
      <c r="E1690" s="111"/>
      <c r="F1690" s="111"/>
      <c r="G1690" s="110"/>
      <c r="H1690" s="108"/>
      <c r="I1690" s="108"/>
      <c r="P1690" s="112"/>
      <c r="Q1690" s="112"/>
    </row>
    <row r="1691" spans="1:17" s="102" customFormat="1">
      <c r="A1691" s="110"/>
      <c r="B1691" s="110"/>
      <c r="C1691" s="111"/>
      <c r="D1691" s="111"/>
      <c r="E1691" s="111"/>
      <c r="F1691" s="111"/>
      <c r="G1691" s="110"/>
      <c r="H1691" s="108"/>
      <c r="I1691" s="108"/>
      <c r="P1691" s="112"/>
      <c r="Q1691" s="112"/>
    </row>
    <row r="1692" spans="1:17" s="102" customFormat="1">
      <c r="A1692" s="110"/>
      <c r="B1692" s="110"/>
      <c r="C1692" s="111"/>
      <c r="D1692" s="111"/>
      <c r="E1692" s="111"/>
      <c r="F1692" s="111"/>
      <c r="G1692" s="110"/>
      <c r="H1692" s="108"/>
      <c r="I1692" s="108"/>
      <c r="P1692" s="112"/>
      <c r="Q1692" s="112"/>
    </row>
    <row r="1693" spans="1:17" s="102" customFormat="1">
      <c r="A1693" s="110"/>
      <c r="B1693" s="110"/>
      <c r="C1693" s="111"/>
      <c r="D1693" s="111"/>
      <c r="E1693" s="111"/>
      <c r="F1693" s="111"/>
      <c r="G1693" s="110"/>
      <c r="H1693" s="108"/>
      <c r="I1693" s="108"/>
      <c r="P1693" s="112"/>
      <c r="Q1693" s="112"/>
    </row>
    <row r="1694" spans="1:17" s="102" customFormat="1">
      <c r="A1694" s="110"/>
      <c r="B1694" s="110"/>
      <c r="C1694" s="111"/>
      <c r="D1694" s="111"/>
      <c r="E1694" s="111"/>
      <c r="F1694" s="111"/>
      <c r="G1694" s="110"/>
      <c r="H1694" s="108"/>
      <c r="I1694" s="108"/>
      <c r="P1694" s="112"/>
      <c r="Q1694" s="112"/>
    </row>
    <row r="1695" spans="1:17" s="102" customFormat="1">
      <c r="A1695" s="110"/>
      <c r="B1695" s="110"/>
      <c r="C1695" s="111"/>
      <c r="D1695" s="111"/>
      <c r="E1695" s="111"/>
      <c r="F1695" s="111"/>
      <c r="G1695" s="110"/>
      <c r="H1695" s="108"/>
      <c r="I1695" s="108"/>
      <c r="P1695" s="112"/>
      <c r="Q1695" s="112"/>
    </row>
    <row r="1696" spans="1:17" s="102" customFormat="1">
      <c r="A1696" s="110"/>
      <c r="B1696" s="110"/>
      <c r="C1696" s="111"/>
      <c r="D1696" s="111"/>
      <c r="E1696" s="111"/>
      <c r="F1696" s="111"/>
      <c r="G1696" s="110"/>
      <c r="H1696" s="108"/>
      <c r="I1696" s="108"/>
      <c r="P1696" s="112"/>
      <c r="Q1696" s="112"/>
    </row>
    <row r="1697" spans="1:17" s="102" customFormat="1">
      <c r="A1697" s="110"/>
      <c r="B1697" s="110"/>
      <c r="C1697" s="111"/>
      <c r="D1697" s="111"/>
      <c r="E1697" s="111"/>
      <c r="F1697" s="111"/>
      <c r="G1697" s="110"/>
      <c r="H1697" s="108"/>
      <c r="I1697" s="108"/>
      <c r="P1697" s="112"/>
      <c r="Q1697" s="112"/>
    </row>
    <row r="1698" spans="1:17" s="102" customFormat="1">
      <c r="A1698" s="110"/>
      <c r="B1698" s="110"/>
      <c r="C1698" s="111"/>
      <c r="D1698" s="111"/>
      <c r="E1698" s="111"/>
      <c r="F1698" s="111"/>
      <c r="G1698" s="110"/>
      <c r="H1698" s="108"/>
      <c r="I1698" s="108"/>
      <c r="P1698" s="112"/>
      <c r="Q1698" s="112"/>
    </row>
    <row r="1699" spans="1:17" s="102" customFormat="1">
      <c r="A1699" s="110"/>
      <c r="B1699" s="110"/>
      <c r="C1699" s="111"/>
      <c r="D1699" s="111"/>
      <c r="E1699" s="111"/>
      <c r="F1699" s="111"/>
      <c r="G1699" s="110"/>
      <c r="H1699" s="108"/>
      <c r="I1699" s="108"/>
      <c r="P1699" s="112"/>
      <c r="Q1699" s="112"/>
    </row>
    <row r="1700" spans="1:17" s="102" customFormat="1">
      <c r="A1700" s="110"/>
      <c r="B1700" s="110"/>
      <c r="C1700" s="111"/>
      <c r="D1700" s="111"/>
      <c r="E1700" s="111"/>
      <c r="F1700" s="111"/>
      <c r="G1700" s="110"/>
      <c r="H1700" s="108"/>
      <c r="I1700" s="108"/>
      <c r="P1700" s="112"/>
      <c r="Q1700" s="112"/>
    </row>
    <row r="1701" spans="1:17" s="102" customFormat="1">
      <c r="A1701" s="110"/>
      <c r="B1701" s="110"/>
      <c r="C1701" s="111"/>
      <c r="D1701" s="111"/>
      <c r="E1701" s="111"/>
      <c r="F1701" s="111"/>
      <c r="G1701" s="110"/>
      <c r="H1701" s="108"/>
      <c r="I1701" s="108"/>
      <c r="P1701" s="112"/>
      <c r="Q1701" s="112"/>
    </row>
    <row r="1702" spans="1:17" s="102" customFormat="1">
      <c r="A1702" s="110"/>
      <c r="B1702" s="110"/>
      <c r="C1702" s="111"/>
      <c r="D1702" s="111"/>
      <c r="E1702" s="111"/>
      <c r="F1702" s="111"/>
      <c r="G1702" s="110"/>
      <c r="H1702" s="108"/>
      <c r="I1702" s="108"/>
      <c r="P1702" s="112"/>
      <c r="Q1702" s="112"/>
    </row>
    <row r="1703" spans="1:17" s="102" customFormat="1">
      <c r="A1703" s="110"/>
      <c r="B1703" s="110"/>
      <c r="C1703" s="111"/>
      <c r="D1703" s="111"/>
      <c r="E1703" s="111"/>
      <c r="F1703" s="111"/>
      <c r="G1703" s="110"/>
      <c r="H1703" s="108"/>
      <c r="I1703" s="108"/>
      <c r="P1703" s="112"/>
      <c r="Q1703" s="112"/>
    </row>
    <row r="1704" spans="1:17" s="102" customFormat="1">
      <c r="A1704" s="110"/>
      <c r="B1704" s="110"/>
      <c r="C1704" s="111"/>
      <c r="D1704" s="111"/>
      <c r="E1704" s="111"/>
      <c r="F1704" s="111"/>
      <c r="G1704" s="110"/>
      <c r="H1704" s="108"/>
      <c r="I1704" s="108"/>
      <c r="P1704" s="112"/>
      <c r="Q1704" s="112"/>
    </row>
    <row r="1705" spans="1:17" s="102" customFormat="1">
      <c r="A1705" s="110"/>
      <c r="B1705" s="110"/>
      <c r="C1705" s="111"/>
      <c r="D1705" s="111"/>
      <c r="E1705" s="111"/>
      <c r="F1705" s="111"/>
      <c r="G1705" s="110"/>
      <c r="H1705" s="108"/>
      <c r="I1705" s="108"/>
      <c r="P1705" s="112"/>
      <c r="Q1705" s="112"/>
    </row>
    <row r="1706" spans="1:17" s="102" customFormat="1">
      <c r="A1706" s="110"/>
      <c r="B1706" s="110"/>
      <c r="C1706" s="111"/>
      <c r="D1706" s="111"/>
      <c r="E1706" s="111"/>
      <c r="F1706" s="111"/>
      <c r="G1706" s="110"/>
      <c r="H1706" s="108"/>
      <c r="I1706" s="108"/>
      <c r="P1706" s="112"/>
      <c r="Q1706" s="112"/>
    </row>
    <row r="1707" spans="1:17" s="102" customFormat="1">
      <c r="A1707" s="110"/>
      <c r="B1707" s="110"/>
      <c r="C1707" s="111"/>
      <c r="D1707" s="111"/>
      <c r="E1707" s="111"/>
      <c r="F1707" s="111"/>
      <c r="G1707" s="110"/>
      <c r="H1707" s="108"/>
      <c r="I1707" s="108"/>
      <c r="P1707" s="112"/>
      <c r="Q1707" s="112"/>
    </row>
    <row r="1708" spans="1:17" s="102" customFormat="1">
      <c r="A1708" s="110"/>
      <c r="B1708" s="110"/>
      <c r="C1708" s="111"/>
      <c r="D1708" s="111"/>
      <c r="E1708" s="111"/>
      <c r="F1708" s="111"/>
      <c r="G1708" s="110"/>
      <c r="H1708" s="108"/>
      <c r="I1708" s="108"/>
      <c r="P1708" s="112"/>
      <c r="Q1708" s="112"/>
    </row>
    <row r="1709" spans="1:17" s="102" customFormat="1">
      <c r="A1709" s="110"/>
      <c r="B1709" s="110"/>
      <c r="C1709" s="111"/>
      <c r="D1709" s="111"/>
      <c r="E1709" s="111"/>
      <c r="F1709" s="111"/>
      <c r="G1709" s="110"/>
      <c r="H1709" s="108"/>
      <c r="I1709" s="108"/>
      <c r="P1709" s="112"/>
      <c r="Q1709" s="112"/>
    </row>
    <row r="1710" spans="1:17" s="102" customFormat="1">
      <c r="A1710" s="110"/>
      <c r="B1710" s="110"/>
      <c r="C1710" s="111"/>
      <c r="D1710" s="111"/>
      <c r="E1710" s="111"/>
      <c r="F1710" s="111"/>
      <c r="G1710" s="110"/>
      <c r="H1710" s="108"/>
      <c r="I1710" s="108"/>
      <c r="P1710" s="112"/>
      <c r="Q1710" s="112"/>
    </row>
    <row r="1711" spans="1:17" s="102" customFormat="1">
      <c r="A1711" s="110"/>
      <c r="B1711" s="110"/>
      <c r="C1711" s="111"/>
      <c r="D1711" s="111"/>
      <c r="E1711" s="111"/>
      <c r="F1711" s="111"/>
      <c r="G1711" s="110"/>
      <c r="H1711" s="108"/>
      <c r="I1711" s="108"/>
      <c r="P1711" s="112"/>
      <c r="Q1711" s="112"/>
    </row>
    <row r="1712" spans="1:17" s="102" customFormat="1">
      <c r="A1712" s="110"/>
      <c r="B1712" s="110"/>
      <c r="C1712" s="111"/>
      <c r="D1712" s="111"/>
      <c r="E1712" s="111"/>
      <c r="F1712" s="111"/>
      <c r="G1712" s="110"/>
      <c r="H1712" s="108"/>
      <c r="I1712" s="108"/>
      <c r="P1712" s="112"/>
      <c r="Q1712" s="112"/>
    </row>
    <row r="1713" spans="1:17" s="102" customFormat="1">
      <c r="A1713" s="110"/>
      <c r="B1713" s="110"/>
      <c r="C1713" s="111"/>
      <c r="D1713" s="111"/>
      <c r="E1713" s="111"/>
      <c r="F1713" s="111"/>
      <c r="G1713" s="110"/>
      <c r="H1713" s="108"/>
      <c r="I1713" s="108"/>
      <c r="P1713" s="112"/>
      <c r="Q1713" s="112"/>
    </row>
    <row r="1714" spans="1:17" s="102" customFormat="1">
      <c r="A1714" s="110"/>
      <c r="B1714" s="110"/>
      <c r="C1714" s="111"/>
      <c r="D1714" s="111"/>
      <c r="E1714" s="111"/>
      <c r="F1714" s="111"/>
      <c r="G1714" s="110"/>
      <c r="H1714" s="108"/>
      <c r="I1714" s="108"/>
      <c r="P1714" s="112"/>
      <c r="Q1714" s="112"/>
    </row>
    <row r="1715" spans="1:17" s="102" customFormat="1">
      <c r="A1715" s="110"/>
      <c r="B1715" s="110"/>
      <c r="C1715" s="111"/>
      <c r="D1715" s="111"/>
      <c r="E1715" s="111"/>
      <c r="F1715" s="111"/>
      <c r="G1715" s="110"/>
      <c r="H1715" s="108"/>
      <c r="I1715" s="108"/>
      <c r="P1715" s="112"/>
      <c r="Q1715" s="112"/>
    </row>
    <row r="1716" spans="1:17" s="102" customFormat="1">
      <c r="A1716" s="110"/>
      <c r="B1716" s="110"/>
      <c r="C1716" s="111"/>
      <c r="D1716" s="111"/>
      <c r="E1716" s="111"/>
      <c r="F1716" s="111"/>
      <c r="G1716" s="110"/>
      <c r="H1716" s="108"/>
      <c r="I1716" s="108"/>
      <c r="P1716" s="112"/>
      <c r="Q1716" s="112"/>
    </row>
    <row r="1717" spans="1:17" s="102" customFormat="1">
      <c r="A1717" s="110"/>
      <c r="B1717" s="110"/>
      <c r="C1717" s="111"/>
      <c r="D1717" s="111"/>
      <c r="E1717" s="111"/>
      <c r="F1717" s="111"/>
      <c r="G1717" s="110"/>
      <c r="H1717" s="108"/>
      <c r="I1717" s="108"/>
      <c r="P1717" s="112"/>
      <c r="Q1717" s="112"/>
    </row>
    <row r="1718" spans="1:17" s="102" customFormat="1">
      <c r="A1718" s="110"/>
      <c r="B1718" s="110"/>
      <c r="C1718" s="111"/>
      <c r="D1718" s="111"/>
      <c r="E1718" s="111"/>
      <c r="F1718" s="111"/>
      <c r="G1718" s="110"/>
      <c r="H1718" s="108"/>
      <c r="I1718" s="108"/>
      <c r="P1718" s="112"/>
      <c r="Q1718" s="112"/>
    </row>
    <row r="1719" spans="1:17" s="102" customFormat="1">
      <c r="A1719" s="110"/>
      <c r="B1719" s="110"/>
      <c r="C1719" s="111"/>
      <c r="D1719" s="111"/>
      <c r="E1719" s="111"/>
      <c r="F1719" s="111"/>
      <c r="G1719" s="110"/>
      <c r="H1719" s="108"/>
      <c r="I1719" s="108"/>
      <c r="P1719" s="112"/>
      <c r="Q1719" s="112"/>
    </row>
    <row r="1720" spans="1:17" s="102" customFormat="1">
      <c r="A1720" s="110"/>
      <c r="B1720" s="110"/>
      <c r="C1720" s="111"/>
      <c r="D1720" s="111"/>
      <c r="E1720" s="111"/>
      <c r="F1720" s="111"/>
      <c r="G1720" s="110"/>
      <c r="H1720" s="108"/>
      <c r="I1720" s="108"/>
      <c r="P1720" s="112"/>
      <c r="Q1720" s="112"/>
    </row>
    <row r="1721" spans="1:17" s="102" customFormat="1">
      <c r="A1721" s="110"/>
      <c r="B1721" s="110"/>
      <c r="C1721" s="111"/>
      <c r="D1721" s="111"/>
      <c r="E1721" s="111"/>
      <c r="F1721" s="111"/>
      <c r="G1721" s="110"/>
      <c r="H1721" s="108"/>
      <c r="I1721" s="108"/>
      <c r="P1721" s="112"/>
      <c r="Q1721" s="112"/>
    </row>
    <row r="1722" spans="1:17" s="102" customFormat="1">
      <c r="A1722" s="110"/>
      <c r="B1722" s="110"/>
      <c r="C1722" s="111"/>
      <c r="D1722" s="111"/>
      <c r="E1722" s="111"/>
      <c r="F1722" s="111"/>
      <c r="G1722" s="110"/>
      <c r="H1722" s="108"/>
      <c r="I1722" s="108"/>
      <c r="P1722" s="112"/>
      <c r="Q1722" s="112"/>
    </row>
    <row r="1723" spans="1:17" s="102" customFormat="1">
      <c r="A1723" s="110"/>
      <c r="B1723" s="110"/>
      <c r="C1723" s="111"/>
      <c r="D1723" s="111"/>
      <c r="E1723" s="111"/>
      <c r="F1723" s="111"/>
      <c r="G1723" s="110"/>
      <c r="H1723" s="108"/>
      <c r="I1723" s="108"/>
      <c r="P1723" s="112"/>
      <c r="Q1723" s="112"/>
    </row>
    <row r="1724" spans="1:17" s="102" customFormat="1">
      <c r="A1724" s="110"/>
      <c r="B1724" s="110"/>
      <c r="C1724" s="111"/>
      <c r="D1724" s="111"/>
      <c r="E1724" s="111"/>
      <c r="F1724" s="111"/>
      <c r="G1724" s="110"/>
      <c r="H1724" s="108"/>
      <c r="I1724" s="108"/>
      <c r="P1724" s="112"/>
      <c r="Q1724" s="112"/>
    </row>
    <row r="1725" spans="1:17" s="102" customFormat="1">
      <c r="A1725" s="110"/>
      <c r="B1725" s="110"/>
      <c r="C1725" s="111"/>
      <c r="D1725" s="111"/>
      <c r="E1725" s="111"/>
      <c r="F1725" s="111"/>
      <c r="G1725" s="110"/>
      <c r="H1725" s="108"/>
      <c r="I1725" s="108"/>
      <c r="P1725" s="112"/>
      <c r="Q1725" s="112"/>
    </row>
    <row r="1726" spans="1:17" s="102" customFormat="1">
      <c r="A1726" s="110"/>
      <c r="B1726" s="110"/>
      <c r="C1726" s="111"/>
      <c r="D1726" s="111"/>
      <c r="E1726" s="111"/>
      <c r="F1726" s="111"/>
      <c r="G1726" s="110"/>
      <c r="H1726" s="108"/>
      <c r="I1726" s="108"/>
      <c r="P1726" s="112"/>
      <c r="Q1726" s="112"/>
    </row>
    <row r="1727" spans="1:17" s="102" customFormat="1">
      <c r="A1727" s="110"/>
      <c r="B1727" s="110"/>
      <c r="C1727" s="111"/>
      <c r="D1727" s="111"/>
      <c r="E1727" s="111"/>
      <c r="F1727" s="111"/>
      <c r="G1727" s="110"/>
      <c r="H1727" s="108"/>
      <c r="I1727" s="108"/>
      <c r="P1727" s="112"/>
      <c r="Q1727" s="112"/>
    </row>
    <row r="1728" spans="1:17" s="102" customFormat="1">
      <c r="A1728" s="110"/>
      <c r="B1728" s="110"/>
      <c r="C1728" s="111"/>
      <c r="D1728" s="111"/>
      <c r="E1728" s="111"/>
      <c r="F1728" s="111"/>
      <c r="G1728" s="110"/>
      <c r="H1728" s="108"/>
      <c r="I1728" s="108"/>
      <c r="P1728" s="112"/>
      <c r="Q1728" s="112"/>
    </row>
    <row r="1729" spans="1:17" s="102" customFormat="1">
      <c r="A1729" s="110"/>
      <c r="B1729" s="110"/>
      <c r="C1729" s="111"/>
      <c r="D1729" s="111"/>
      <c r="E1729" s="111"/>
      <c r="F1729" s="111"/>
      <c r="G1729" s="110"/>
      <c r="H1729" s="108"/>
      <c r="I1729" s="108"/>
      <c r="P1729" s="112"/>
      <c r="Q1729" s="112"/>
    </row>
    <row r="1730" spans="1:17" s="102" customFormat="1">
      <c r="A1730" s="110"/>
      <c r="B1730" s="110"/>
      <c r="C1730" s="111"/>
      <c r="D1730" s="111"/>
      <c r="E1730" s="111"/>
      <c r="F1730" s="111"/>
      <c r="G1730" s="110"/>
      <c r="H1730" s="108"/>
      <c r="I1730" s="108"/>
      <c r="P1730" s="112"/>
      <c r="Q1730" s="112"/>
    </row>
    <row r="1731" spans="1:17" s="102" customFormat="1">
      <c r="A1731" s="110"/>
      <c r="B1731" s="110"/>
      <c r="C1731" s="111"/>
      <c r="D1731" s="111"/>
      <c r="E1731" s="111"/>
      <c r="F1731" s="111"/>
      <c r="G1731" s="110"/>
      <c r="H1731" s="108"/>
      <c r="I1731" s="108"/>
      <c r="P1731" s="112"/>
      <c r="Q1731" s="112"/>
    </row>
    <row r="1732" spans="1:17" s="102" customFormat="1">
      <c r="A1732" s="110"/>
      <c r="B1732" s="110"/>
      <c r="C1732" s="111"/>
      <c r="D1732" s="111"/>
      <c r="E1732" s="111"/>
      <c r="F1732" s="111"/>
      <c r="G1732" s="110"/>
      <c r="H1732" s="108"/>
      <c r="I1732" s="108"/>
      <c r="P1732" s="112"/>
      <c r="Q1732" s="112"/>
    </row>
    <row r="1733" spans="1:17" s="102" customFormat="1">
      <c r="A1733" s="110"/>
      <c r="B1733" s="110"/>
      <c r="C1733" s="111"/>
      <c r="D1733" s="111"/>
      <c r="E1733" s="111"/>
      <c r="F1733" s="111"/>
      <c r="G1733" s="110"/>
      <c r="H1733" s="108"/>
      <c r="I1733" s="108"/>
      <c r="P1733" s="112"/>
      <c r="Q1733" s="112"/>
    </row>
    <row r="1734" spans="1:17" s="102" customFormat="1">
      <c r="A1734" s="110"/>
      <c r="B1734" s="110"/>
      <c r="C1734" s="111"/>
      <c r="D1734" s="111"/>
      <c r="E1734" s="111"/>
      <c r="F1734" s="111"/>
      <c r="G1734" s="110"/>
      <c r="H1734" s="108"/>
      <c r="I1734" s="108"/>
      <c r="P1734" s="112"/>
      <c r="Q1734" s="112"/>
    </row>
    <row r="1735" spans="1:17" s="102" customFormat="1">
      <c r="A1735" s="110"/>
      <c r="B1735" s="110"/>
      <c r="C1735" s="111"/>
      <c r="D1735" s="111"/>
      <c r="E1735" s="111"/>
      <c r="F1735" s="111"/>
      <c r="G1735" s="110"/>
      <c r="H1735" s="108"/>
      <c r="I1735" s="108"/>
      <c r="P1735" s="112"/>
      <c r="Q1735" s="112"/>
    </row>
    <row r="1736" spans="1:17" s="102" customFormat="1">
      <c r="A1736" s="110"/>
      <c r="B1736" s="110"/>
      <c r="C1736" s="111"/>
      <c r="D1736" s="111"/>
      <c r="E1736" s="111"/>
      <c r="F1736" s="111"/>
      <c r="G1736" s="110"/>
      <c r="H1736" s="108"/>
      <c r="I1736" s="108"/>
      <c r="P1736" s="112"/>
      <c r="Q1736" s="112"/>
    </row>
    <row r="1737" spans="1:17" s="102" customFormat="1">
      <c r="A1737" s="110"/>
      <c r="B1737" s="110"/>
      <c r="C1737" s="111"/>
      <c r="D1737" s="111"/>
      <c r="E1737" s="111"/>
      <c r="F1737" s="111"/>
      <c r="G1737" s="110"/>
      <c r="H1737" s="108"/>
      <c r="I1737" s="108"/>
      <c r="P1737" s="112"/>
      <c r="Q1737" s="112"/>
    </row>
    <row r="1738" spans="1:17" s="102" customFormat="1">
      <c r="A1738" s="110"/>
      <c r="B1738" s="110"/>
      <c r="C1738" s="111"/>
      <c r="D1738" s="111"/>
      <c r="E1738" s="111"/>
      <c r="F1738" s="111"/>
      <c r="G1738" s="110"/>
      <c r="H1738" s="108"/>
      <c r="I1738" s="108"/>
      <c r="P1738" s="112"/>
      <c r="Q1738" s="112"/>
    </row>
    <row r="1739" spans="1:17" s="102" customFormat="1">
      <c r="A1739" s="110"/>
      <c r="B1739" s="110"/>
      <c r="C1739" s="111"/>
      <c r="D1739" s="111"/>
      <c r="E1739" s="111"/>
      <c r="F1739" s="111"/>
      <c r="G1739" s="110"/>
      <c r="H1739" s="108"/>
      <c r="I1739" s="108"/>
      <c r="P1739" s="112"/>
      <c r="Q1739" s="112"/>
    </row>
    <row r="1740" spans="1:17" s="102" customFormat="1">
      <c r="A1740" s="110"/>
      <c r="B1740" s="110"/>
      <c r="C1740" s="111"/>
      <c r="D1740" s="111"/>
      <c r="E1740" s="111"/>
      <c r="F1740" s="111"/>
      <c r="G1740" s="110"/>
      <c r="H1740" s="108"/>
      <c r="I1740" s="108"/>
      <c r="P1740" s="112"/>
      <c r="Q1740" s="112"/>
    </row>
    <row r="1741" spans="1:17" s="102" customFormat="1">
      <c r="A1741" s="110"/>
      <c r="B1741" s="110"/>
      <c r="C1741" s="111"/>
      <c r="D1741" s="111"/>
      <c r="E1741" s="111"/>
      <c r="F1741" s="111"/>
      <c r="G1741" s="110"/>
      <c r="H1741" s="108"/>
      <c r="I1741" s="108"/>
      <c r="P1741" s="112"/>
      <c r="Q1741" s="112"/>
    </row>
    <row r="1742" spans="1:17" s="102" customFormat="1">
      <c r="A1742" s="110"/>
      <c r="B1742" s="110"/>
      <c r="C1742" s="111"/>
      <c r="D1742" s="111"/>
      <c r="E1742" s="111"/>
      <c r="F1742" s="111"/>
      <c r="G1742" s="110"/>
      <c r="H1742" s="108"/>
      <c r="I1742" s="108"/>
      <c r="P1742" s="112"/>
      <c r="Q1742" s="112"/>
    </row>
    <row r="1743" spans="1:17" s="102" customFormat="1">
      <c r="A1743" s="110"/>
      <c r="B1743" s="110"/>
      <c r="C1743" s="111"/>
      <c r="D1743" s="111"/>
      <c r="E1743" s="111"/>
      <c r="F1743" s="111"/>
      <c r="G1743" s="110"/>
      <c r="H1743" s="108"/>
      <c r="I1743" s="108"/>
      <c r="P1743" s="112"/>
      <c r="Q1743" s="112"/>
    </row>
    <row r="1744" spans="1:17" s="102" customFormat="1">
      <c r="A1744" s="110"/>
      <c r="B1744" s="110"/>
      <c r="C1744" s="111"/>
      <c r="D1744" s="111"/>
      <c r="E1744" s="111"/>
      <c r="F1744" s="111"/>
      <c r="G1744" s="110"/>
      <c r="H1744" s="108"/>
      <c r="I1744" s="108"/>
      <c r="P1744" s="112"/>
      <c r="Q1744" s="112"/>
    </row>
    <row r="1745" spans="1:17" s="102" customFormat="1">
      <c r="A1745" s="110"/>
      <c r="B1745" s="110"/>
      <c r="C1745" s="111"/>
      <c r="D1745" s="111"/>
      <c r="E1745" s="111"/>
      <c r="F1745" s="111"/>
      <c r="G1745" s="110"/>
      <c r="H1745" s="108"/>
      <c r="I1745" s="108"/>
      <c r="P1745" s="112"/>
      <c r="Q1745" s="112"/>
    </row>
    <row r="1746" spans="1:17" s="102" customFormat="1">
      <c r="A1746" s="110"/>
      <c r="B1746" s="110"/>
      <c r="C1746" s="111"/>
      <c r="D1746" s="111"/>
      <c r="E1746" s="111"/>
      <c r="F1746" s="111"/>
      <c r="G1746" s="110"/>
      <c r="H1746" s="108"/>
      <c r="I1746" s="108"/>
      <c r="P1746" s="112"/>
      <c r="Q1746" s="112"/>
    </row>
    <row r="1747" spans="1:17" s="102" customFormat="1">
      <c r="A1747" s="110"/>
      <c r="B1747" s="110"/>
      <c r="C1747" s="111"/>
      <c r="D1747" s="111"/>
      <c r="E1747" s="111"/>
      <c r="F1747" s="111"/>
      <c r="G1747" s="110"/>
      <c r="H1747" s="108"/>
      <c r="I1747" s="108"/>
      <c r="P1747" s="112"/>
      <c r="Q1747" s="112"/>
    </row>
    <row r="1748" spans="1:17" s="102" customFormat="1">
      <c r="A1748" s="110"/>
      <c r="B1748" s="110"/>
      <c r="C1748" s="111"/>
      <c r="D1748" s="111"/>
      <c r="E1748" s="111"/>
      <c r="F1748" s="111"/>
      <c r="G1748" s="110"/>
      <c r="H1748" s="108"/>
      <c r="I1748" s="108"/>
      <c r="P1748" s="112"/>
      <c r="Q1748" s="112"/>
    </row>
    <row r="1749" spans="1:17" s="102" customFormat="1">
      <c r="A1749" s="110"/>
      <c r="B1749" s="110"/>
      <c r="C1749" s="111"/>
      <c r="D1749" s="111"/>
      <c r="E1749" s="111"/>
      <c r="F1749" s="111"/>
      <c r="G1749" s="110"/>
      <c r="H1749" s="108"/>
      <c r="I1749" s="108"/>
      <c r="P1749" s="112"/>
      <c r="Q1749" s="112"/>
    </row>
    <row r="1750" spans="1:17" s="102" customFormat="1">
      <c r="A1750" s="110"/>
      <c r="B1750" s="110"/>
      <c r="C1750" s="111"/>
      <c r="D1750" s="111"/>
      <c r="E1750" s="111"/>
      <c r="F1750" s="111"/>
      <c r="G1750" s="110"/>
      <c r="H1750" s="108"/>
      <c r="I1750" s="108"/>
      <c r="P1750" s="112"/>
      <c r="Q1750" s="112"/>
    </row>
    <row r="1751" spans="1:17" s="102" customFormat="1">
      <c r="A1751" s="110"/>
      <c r="B1751" s="110"/>
      <c r="C1751" s="111"/>
      <c r="D1751" s="111"/>
      <c r="E1751" s="111"/>
      <c r="F1751" s="111"/>
      <c r="G1751" s="110"/>
      <c r="H1751" s="108"/>
      <c r="I1751" s="108"/>
      <c r="P1751" s="112"/>
      <c r="Q1751" s="112"/>
    </row>
    <row r="1752" spans="1:17" s="102" customFormat="1">
      <c r="A1752" s="110"/>
      <c r="B1752" s="110"/>
      <c r="C1752" s="111"/>
      <c r="D1752" s="111"/>
      <c r="E1752" s="111"/>
      <c r="F1752" s="111"/>
      <c r="G1752" s="110"/>
      <c r="H1752" s="108"/>
      <c r="I1752" s="108"/>
      <c r="P1752" s="112"/>
      <c r="Q1752" s="112"/>
    </row>
    <row r="1753" spans="1:17" s="102" customFormat="1">
      <c r="A1753" s="110"/>
      <c r="B1753" s="110"/>
      <c r="C1753" s="111"/>
      <c r="D1753" s="111"/>
      <c r="E1753" s="111"/>
      <c r="F1753" s="111"/>
      <c r="G1753" s="110"/>
      <c r="H1753" s="108"/>
      <c r="I1753" s="108"/>
      <c r="P1753" s="112"/>
      <c r="Q1753" s="112"/>
    </row>
    <row r="1754" spans="1:17" s="102" customFormat="1">
      <c r="A1754" s="110"/>
      <c r="B1754" s="110"/>
      <c r="C1754" s="111"/>
      <c r="D1754" s="111"/>
      <c r="E1754" s="111"/>
      <c r="F1754" s="111"/>
      <c r="G1754" s="110"/>
      <c r="H1754" s="108"/>
      <c r="I1754" s="108"/>
      <c r="P1754" s="112"/>
      <c r="Q1754" s="112"/>
    </row>
    <row r="1755" spans="1:17" s="102" customFormat="1">
      <c r="A1755" s="110"/>
      <c r="B1755" s="110"/>
      <c r="C1755" s="111"/>
      <c r="D1755" s="111"/>
      <c r="E1755" s="111"/>
      <c r="F1755" s="111"/>
      <c r="G1755" s="110"/>
      <c r="H1755" s="108"/>
      <c r="I1755" s="108"/>
      <c r="P1755" s="112"/>
      <c r="Q1755" s="112"/>
    </row>
    <row r="1756" spans="1:17" s="102" customFormat="1">
      <c r="A1756" s="110"/>
      <c r="B1756" s="110"/>
      <c r="C1756" s="111"/>
      <c r="D1756" s="111"/>
      <c r="E1756" s="111"/>
      <c r="F1756" s="111"/>
      <c r="G1756" s="110"/>
      <c r="H1756" s="108"/>
      <c r="I1756" s="108"/>
      <c r="P1756" s="112"/>
      <c r="Q1756" s="112"/>
    </row>
    <row r="1757" spans="1:17" s="102" customFormat="1">
      <c r="A1757" s="110"/>
      <c r="B1757" s="110"/>
      <c r="C1757" s="111"/>
      <c r="D1757" s="111"/>
      <c r="E1757" s="111"/>
      <c r="F1757" s="111"/>
      <c r="G1757" s="110"/>
      <c r="H1757" s="108"/>
      <c r="I1757" s="108"/>
      <c r="P1757" s="112"/>
      <c r="Q1757" s="112"/>
    </row>
    <row r="1758" spans="1:17" s="102" customFormat="1">
      <c r="A1758" s="110"/>
      <c r="B1758" s="110"/>
      <c r="C1758" s="111"/>
      <c r="D1758" s="111"/>
      <c r="E1758" s="111"/>
      <c r="F1758" s="111"/>
      <c r="G1758" s="110"/>
      <c r="H1758" s="108"/>
      <c r="I1758" s="108"/>
      <c r="P1758" s="112"/>
      <c r="Q1758" s="112"/>
    </row>
    <row r="1759" spans="1:17" s="102" customFormat="1">
      <c r="A1759" s="110"/>
      <c r="B1759" s="110"/>
      <c r="C1759" s="111"/>
      <c r="D1759" s="111"/>
      <c r="E1759" s="111"/>
      <c r="F1759" s="111"/>
      <c r="G1759" s="110"/>
      <c r="H1759" s="108"/>
      <c r="I1759" s="108"/>
      <c r="P1759" s="112"/>
      <c r="Q1759" s="112"/>
    </row>
    <row r="1760" spans="1:17" s="102" customFormat="1">
      <c r="A1760" s="110"/>
      <c r="B1760" s="110"/>
      <c r="C1760" s="111"/>
      <c r="D1760" s="111"/>
      <c r="E1760" s="111"/>
      <c r="F1760" s="111"/>
      <c r="G1760" s="110"/>
      <c r="H1760" s="108"/>
      <c r="I1760" s="108"/>
      <c r="P1760" s="112"/>
      <c r="Q1760" s="112"/>
    </row>
    <row r="1761" spans="1:17" s="102" customFormat="1">
      <c r="A1761" s="110"/>
      <c r="B1761" s="110"/>
      <c r="C1761" s="111"/>
      <c r="D1761" s="111"/>
      <c r="E1761" s="111"/>
      <c r="F1761" s="111"/>
      <c r="G1761" s="110"/>
      <c r="H1761" s="108"/>
      <c r="I1761" s="108"/>
      <c r="P1761" s="112"/>
      <c r="Q1761" s="112"/>
    </row>
    <row r="1762" spans="1:17" s="102" customFormat="1">
      <c r="A1762" s="110"/>
      <c r="B1762" s="110"/>
      <c r="C1762" s="111"/>
      <c r="D1762" s="111"/>
      <c r="E1762" s="111"/>
      <c r="F1762" s="111"/>
      <c r="G1762" s="110"/>
      <c r="H1762" s="108"/>
      <c r="I1762" s="108"/>
      <c r="P1762" s="112"/>
      <c r="Q1762" s="112"/>
    </row>
    <row r="1763" spans="1:17" s="102" customFormat="1">
      <c r="A1763" s="110"/>
      <c r="B1763" s="110"/>
      <c r="C1763" s="111"/>
      <c r="D1763" s="111"/>
      <c r="E1763" s="111"/>
      <c r="F1763" s="111"/>
      <c r="G1763" s="110"/>
      <c r="H1763" s="108"/>
      <c r="I1763" s="108"/>
      <c r="P1763" s="112"/>
      <c r="Q1763" s="112"/>
    </row>
    <row r="1764" spans="1:17" s="102" customFormat="1">
      <c r="A1764" s="110"/>
      <c r="B1764" s="110"/>
      <c r="C1764" s="111"/>
      <c r="D1764" s="111"/>
      <c r="E1764" s="111"/>
      <c r="F1764" s="111"/>
      <c r="G1764" s="110"/>
      <c r="H1764" s="108"/>
      <c r="I1764" s="108"/>
      <c r="P1764" s="112"/>
      <c r="Q1764" s="112"/>
    </row>
    <row r="1765" spans="1:17" s="102" customFormat="1">
      <c r="A1765" s="110"/>
      <c r="B1765" s="110"/>
      <c r="C1765" s="111"/>
      <c r="D1765" s="111"/>
      <c r="E1765" s="111"/>
      <c r="F1765" s="111"/>
      <c r="G1765" s="110"/>
      <c r="H1765" s="108"/>
      <c r="I1765" s="108"/>
      <c r="P1765" s="112"/>
      <c r="Q1765" s="112"/>
    </row>
    <row r="1766" spans="1:17" s="102" customFormat="1">
      <c r="A1766" s="110"/>
      <c r="B1766" s="110"/>
      <c r="C1766" s="111"/>
      <c r="D1766" s="111"/>
      <c r="E1766" s="111"/>
      <c r="F1766" s="111"/>
      <c r="G1766" s="110"/>
      <c r="H1766" s="108"/>
      <c r="I1766" s="108"/>
      <c r="P1766" s="112"/>
      <c r="Q1766" s="112"/>
    </row>
    <row r="1767" spans="1:17" s="102" customFormat="1">
      <c r="A1767" s="110"/>
      <c r="B1767" s="110"/>
      <c r="C1767" s="111"/>
      <c r="D1767" s="111"/>
      <c r="E1767" s="111"/>
      <c r="F1767" s="111"/>
      <c r="G1767" s="110"/>
      <c r="H1767" s="108"/>
      <c r="I1767" s="108"/>
      <c r="P1767" s="112"/>
      <c r="Q1767" s="112"/>
    </row>
    <row r="1768" spans="1:17" s="102" customFormat="1">
      <c r="A1768" s="110"/>
      <c r="B1768" s="110"/>
      <c r="C1768" s="111"/>
      <c r="D1768" s="111"/>
      <c r="E1768" s="111"/>
      <c r="F1768" s="111"/>
      <c r="G1768" s="110"/>
      <c r="H1768" s="108"/>
      <c r="I1768" s="108"/>
      <c r="P1768" s="112"/>
      <c r="Q1768" s="112"/>
    </row>
    <row r="1769" spans="1:17" s="102" customFormat="1">
      <c r="A1769" s="110"/>
      <c r="B1769" s="110"/>
      <c r="C1769" s="111"/>
      <c r="D1769" s="111"/>
      <c r="E1769" s="111"/>
      <c r="F1769" s="111"/>
      <c r="G1769" s="110"/>
      <c r="H1769" s="108"/>
      <c r="I1769" s="108"/>
      <c r="P1769" s="112"/>
      <c r="Q1769" s="112"/>
    </row>
    <row r="1770" spans="1:17" s="102" customFormat="1">
      <c r="A1770" s="110"/>
      <c r="B1770" s="110"/>
      <c r="C1770" s="111"/>
      <c r="D1770" s="111"/>
      <c r="E1770" s="111"/>
      <c r="F1770" s="111"/>
      <c r="G1770" s="110"/>
      <c r="H1770" s="108"/>
      <c r="I1770" s="108"/>
      <c r="P1770" s="112"/>
      <c r="Q1770" s="112"/>
    </row>
    <row r="1771" spans="1:17" s="102" customFormat="1">
      <c r="A1771" s="110"/>
      <c r="B1771" s="110"/>
      <c r="C1771" s="111"/>
      <c r="D1771" s="111"/>
      <c r="E1771" s="111"/>
      <c r="F1771" s="111"/>
      <c r="G1771" s="110"/>
      <c r="H1771" s="108"/>
      <c r="I1771" s="108"/>
      <c r="P1771" s="112"/>
      <c r="Q1771" s="112"/>
    </row>
    <row r="1772" spans="1:17" s="102" customFormat="1">
      <c r="A1772" s="110"/>
      <c r="B1772" s="110"/>
      <c r="C1772" s="111"/>
      <c r="D1772" s="111"/>
      <c r="E1772" s="111"/>
      <c r="F1772" s="111"/>
      <c r="G1772" s="110"/>
      <c r="H1772" s="108"/>
      <c r="I1772" s="108"/>
      <c r="P1772" s="112"/>
      <c r="Q1772" s="112"/>
    </row>
    <row r="1773" spans="1:17" s="102" customFormat="1">
      <c r="A1773" s="110"/>
      <c r="B1773" s="110"/>
      <c r="C1773" s="111"/>
      <c r="D1773" s="111"/>
      <c r="E1773" s="111"/>
      <c r="F1773" s="111"/>
      <c r="G1773" s="110"/>
      <c r="H1773" s="108"/>
      <c r="I1773" s="108"/>
      <c r="P1773" s="112"/>
      <c r="Q1773" s="112"/>
    </row>
    <row r="1774" spans="1:17" s="102" customFormat="1">
      <c r="A1774" s="110"/>
      <c r="B1774" s="110"/>
      <c r="C1774" s="111"/>
      <c r="D1774" s="111"/>
      <c r="E1774" s="111"/>
      <c r="F1774" s="111"/>
      <c r="G1774" s="110"/>
      <c r="H1774" s="108"/>
      <c r="I1774" s="108"/>
      <c r="P1774" s="112"/>
      <c r="Q1774" s="112"/>
    </row>
    <row r="1775" spans="1:17" s="102" customFormat="1">
      <c r="A1775" s="110"/>
      <c r="B1775" s="110"/>
      <c r="C1775" s="111"/>
      <c r="D1775" s="111"/>
      <c r="E1775" s="111"/>
      <c r="F1775" s="111"/>
      <c r="G1775" s="110"/>
      <c r="H1775" s="108"/>
      <c r="I1775" s="108"/>
      <c r="P1775" s="112"/>
      <c r="Q1775" s="112"/>
    </row>
    <row r="1776" spans="1:17" s="102" customFormat="1">
      <c r="A1776" s="110"/>
      <c r="B1776" s="110"/>
      <c r="C1776" s="111"/>
      <c r="D1776" s="111"/>
      <c r="E1776" s="111"/>
      <c r="F1776" s="111"/>
      <c r="G1776" s="110"/>
      <c r="H1776" s="108"/>
      <c r="I1776" s="108"/>
      <c r="P1776" s="112"/>
      <c r="Q1776" s="112"/>
    </row>
    <row r="1777" spans="1:17" s="102" customFormat="1">
      <c r="A1777" s="110"/>
      <c r="B1777" s="110"/>
      <c r="C1777" s="111"/>
      <c r="D1777" s="111"/>
      <c r="E1777" s="111"/>
      <c r="F1777" s="111"/>
      <c r="G1777" s="110"/>
      <c r="H1777" s="108"/>
      <c r="I1777" s="108"/>
      <c r="P1777" s="112"/>
      <c r="Q1777" s="112"/>
    </row>
    <row r="1778" spans="1:17" s="102" customFormat="1">
      <c r="A1778" s="110"/>
      <c r="B1778" s="110"/>
      <c r="C1778" s="111"/>
      <c r="D1778" s="111"/>
      <c r="E1778" s="111"/>
      <c r="F1778" s="111"/>
      <c r="G1778" s="110"/>
      <c r="H1778" s="108"/>
      <c r="I1778" s="108"/>
      <c r="P1778" s="112"/>
      <c r="Q1778" s="112"/>
    </row>
    <row r="1779" spans="1:17" s="102" customFormat="1">
      <c r="A1779" s="110"/>
      <c r="B1779" s="110"/>
      <c r="C1779" s="111"/>
      <c r="D1779" s="111"/>
      <c r="E1779" s="111"/>
      <c r="F1779" s="111"/>
      <c r="G1779" s="110"/>
      <c r="H1779" s="108"/>
      <c r="I1779" s="108"/>
      <c r="P1779" s="112"/>
      <c r="Q1779" s="112"/>
    </row>
    <row r="1780" spans="1:17" s="102" customFormat="1">
      <c r="A1780" s="110"/>
      <c r="B1780" s="110"/>
      <c r="C1780" s="111"/>
      <c r="D1780" s="111"/>
      <c r="E1780" s="111"/>
      <c r="F1780" s="111"/>
      <c r="G1780" s="110"/>
      <c r="H1780" s="108"/>
      <c r="I1780" s="108"/>
      <c r="P1780" s="112"/>
      <c r="Q1780" s="112"/>
    </row>
    <row r="1781" spans="1:17" s="102" customFormat="1">
      <c r="A1781" s="110"/>
      <c r="B1781" s="110"/>
      <c r="C1781" s="111"/>
      <c r="D1781" s="111"/>
      <c r="E1781" s="111"/>
      <c r="F1781" s="111"/>
      <c r="G1781" s="110"/>
      <c r="H1781" s="108"/>
      <c r="I1781" s="108"/>
      <c r="P1781" s="112"/>
      <c r="Q1781" s="112"/>
    </row>
    <row r="1782" spans="1:17" s="102" customFormat="1">
      <c r="A1782" s="110"/>
      <c r="B1782" s="110"/>
      <c r="C1782" s="111"/>
      <c r="D1782" s="111"/>
      <c r="E1782" s="111"/>
      <c r="F1782" s="111"/>
      <c r="G1782" s="110"/>
      <c r="H1782" s="108"/>
      <c r="I1782" s="108"/>
      <c r="P1782" s="112"/>
      <c r="Q1782" s="112"/>
    </row>
    <row r="1783" spans="1:17" s="102" customFormat="1">
      <c r="A1783" s="110"/>
      <c r="B1783" s="110"/>
      <c r="C1783" s="111"/>
      <c r="D1783" s="111"/>
      <c r="E1783" s="111"/>
      <c r="F1783" s="111"/>
      <c r="G1783" s="110"/>
      <c r="H1783" s="108"/>
      <c r="I1783" s="108"/>
      <c r="P1783" s="112"/>
      <c r="Q1783" s="112"/>
    </row>
    <row r="1784" spans="1:17" s="102" customFormat="1">
      <c r="A1784" s="110"/>
      <c r="B1784" s="110"/>
      <c r="C1784" s="111"/>
      <c r="D1784" s="111"/>
      <c r="E1784" s="111"/>
      <c r="F1784" s="111"/>
      <c r="G1784" s="110"/>
      <c r="H1784" s="108"/>
      <c r="I1784" s="108"/>
      <c r="P1784" s="112"/>
      <c r="Q1784" s="112"/>
    </row>
    <row r="1785" spans="1:17" s="102" customFormat="1">
      <c r="A1785" s="110"/>
      <c r="B1785" s="110"/>
      <c r="C1785" s="111"/>
      <c r="D1785" s="111"/>
      <c r="E1785" s="111"/>
      <c r="F1785" s="111"/>
      <c r="G1785" s="110"/>
      <c r="H1785" s="108"/>
      <c r="I1785" s="108"/>
      <c r="P1785" s="112"/>
      <c r="Q1785" s="112"/>
    </row>
    <row r="1786" spans="1:17" s="102" customFormat="1">
      <c r="A1786" s="110"/>
      <c r="B1786" s="110"/>
      <c r="C1786" s="111"/>
      <c r="D1786" s="111"/>
      <c r="E1786" s="111"/>
      <c r="F1786" s="111"/>
      <c r="G1786" s="110"/>
      <c r="H1786" s="108"/>
      <c r="I1786" s="108"/>
      <c r="P1786" s="112"/>
      <c r="Q1786" s="112"/>
    </row>
    <row r="1787" spans="1:17" s="102" customFormat="1">
      <c r="A1787" s="110"/>
      <c r="B1787" s="110"/>
      <c r="C1787" s="111"/>
      <c r="D1787" s="111"/>
      <c r="E1787" s="111"/>
      <c r="F1787" s="111"/>
      <c r="G1787" s="110"/>
      <c r="H1787" s="108"/>
      <c r="I1787" s="108"/>
      <c r="P1787" s="112"/>
      <c r="Q1787" s="112"/>
    </row>
    <row r="1788" spans="1:17" s="102" customFormat="1">
      <c r="A1788" s="110"/>
      <c r="B1788" s="110"/>
      <c r="C1788" s="111"/>
      <c r="D1788" s="111"/>
      <c r="E1788" s="111"/>
      <c r="F1788" s="111"/>
      <c r="G1788" s="110"/>
      <c r="H1788" s="108"/>
      <c r="I1788" s="108"/>
      <c r="P1788" s="112"/>
      <c r="Q1788" s="112"/>
    </row>
    <row r="1789" spans="1:17" s="102" customFormat="1">
      <c r="A1789" s="110"/>
      <c r="B1789" s="110"/>
      <c r="C1789" s="111"/>
      <c r="D1789" s="111"/>
      <c r="E1789" s="111"/>
      <c r="F1789" s="111"/>
      <c r="G1789" s="110"/>
      <c r="H1789" s="108"/>
      <c r="I1789" s="108"/>
      <c r="P1789" s="112"/>
      <c r="Q1789" s="112"/>
    </row>
    <row r="1790" spans="1:17" s="102" customFormat="1">
      <c r="A1790" s="110"/>
      <c r="B1790" s="110"/>
      <c r="C1790" s="111"/>
      <c r="D1790" s="111"/>
      <c r="E1790" s="111"/>
      <c r="F1790" s="111"/>
      <c r="G1790" s="110"/>
      <c r="H1790" s="108"/>
      <c r="I1790" s="108"/>
      <c r="P1790" s="112"/>
      <c r="Q1790" s="112"/>
    </row>
    <row r="1791" spans="1:17" s="102" customFormat="1">
      <c r="A1791" s="110"/>
      <c r="B1791" s="110"/>
      <c r="C1791" s="111"/>
      <c r="D1791" s="111"/>
      <c r="E1791" s="111"/>
      <c r="F1791" s="111"/>
      <c r="G1791" s="110"/>
      <c r="H1791" s="108"/>
      <c r="I1791" s="108"/>
      <c r="P1791" s="112"/>
      <c r="Q1791" s="112"/>
    </row>
    <row r="1792" spans="1:17" s="102" customFormat="1">
      <c r="A1792" s="110"/>
      <c r="B1792" s="110"/>
      <c r="C1792" s="111"/>
      <c r="D1792" s="111"/>
      <c r="E1792" s="111"/>
      <c r="F1792" s="111"/>
      <c r="G1792" s="110"/>
      <c r="H1792" s="108"/>
      <c r="I1792" s="108"/>
      <c r="P1792" s="112"/>
      <c r="Q1792" s="112"/>
    </row>
    <row r="1793" spans="1:17" s="102" customFormat="1">
      <c r="A1793" s="110"/>
      <c r="B1793" s="110"/>
      <c r="C1793" s="111"/>
      <c r="D1793" s="111"/>
      <c r="E1793" s="111"/>
      <c r="F1793" s="111"/>
      <c r="G1793" s="110"/>
      <c r="H1793" s="108"/>
      <c r="I1793" s="108"/>
      <c r="P1793" s="112"/>
      <c r="Q1793" s="112"/>
    </row>
    <row r="1794" spans="1:17" s="102" customFormat="1">
      <c r="A1794" s="110"/>
      <c r="B1794" s="110"/>
      <c r="C1794" s="111"/>
      <c r="D1794" s="111"/>
      <c r="E1794" s="111"/>
      <c r="F1794" s="111"/>
      <c r="G1794" s="110"/>
      <c r="H1794" s="108"/>
      <c r="I1794" s="108"/>
      <c r="P1794" s="112"/>
      <c r="Q1794" s="112"/>
    </row>
    <row r="1795" spans="1:17" s="102" customFormat="1">
      <c r="A1795" s="110"/>
      <c r="B1795" s="110"/>
      <c r="C1795" s="111"/>
      <c r="D1795" s="111"/>
      <c r="E1795" s="111"/>
      <c r="F1795" s="111"/>
      <c r="G1795" s="110"/>
      <c r="H1795" s="108"/>
      <c r="I1795" s="108"/>
      <c r="P1795" s="112"/>
      <c r="Q1795" s="112"/>
    </row>
    <row r="1796" spans="1:17" s="102" customFormat="1">
      <c r="A1796" s="110"/>
      <c r="B1796" s="110"/>
      <c r="C1796" s="111"/>
      <c r="D1796" s="111"/>
      <c r="E1796" s="111"/>
      <c r="F1796" s="111"/>
      <c r="G1796" s="110"/>
      <c r="H1796" s="108"/>
      <c r="I1796" s="108"/>
      <c r="P1796" s="112"/>
      <c r="Q1796" s="112"/>
    </row>
    <row r="1797" spans="1:17" s="102" customFormat="1">
      <c r="A1797" s="110"/>
      <c r="B1797" s="110"/>
      <c r="C1797" s="111"/>
      <c r="D1797" s="111"/>
      <c r="E1797" s="111"/>
      <c r="F1797" s="111"/>
      <c r="G1797" s="110"/>
      <c r="H1797" s="108"/>
      <c r="I1797" s="108"/>
      <c r="P1797" s="112"/>
      <c r="Q1797" s="112"/>
    </row>
    <row r="1798" spans="1:17" s="102" customFormat="1">
      <c r="A1798" s="110"/>
      <c r="B1798" s="110"/>
      <c r="C1798" s="111"/>
      <c r="D1798" s="111"/>
      <c r="E1798" s="111"/>
      <c r="F1798" s="111"/>
      <c r="G1798" s="110"/>
      <c r="H1798" s="108"/>
      <c r="I1798" s="108"/>
      <c r="P1798" s="112"/>
      <c r="Q1798" s="112"/>
    </row>
    <row r="1799" spans="1:17" s="102" customFormat="1">
      <c r="A1799" s="110"/>
      <c r="B1799" s="110"/>
      <c r="C1799" s="111"/>
      <c r="D1799" s="111"/>
      <c r="E1799" s="111"/>
      <c r="F1799" s="111"/>
      <c r="G1799" s="110"/>
      <c r="H1799" s="108"/>
      <c r="I1799" s="108"/>
      <c r="P1799" s="112"/>
      <c r="Q1799" s="112"/>
    </row>
    <row r="1800" spans="1:17" s="102" customFormat="1">
      <c r="A1800" s="110"/>
      <c r="B1800" s="110"/>
      <c r="C1800" s="111"/>
      <c r="D1800" s="111"/>
      <c r="E1800" s="111"/>
      <c r="F1800" s="111"/>
      <c r="G1800" s="110"/>
      <c r="H1800" s="108"/>
      <c r="I1800" s="108"/>
      <c r="P1800" s="112"/>
      <c r="Q1800" s="112"/>
    </row>
    <row r="1801" spans="1:17" s="102" customFormat="1">
      <c r="A1801" s="110"/>
      <c r="B1801" s="110"/>
      <c r="C1801" s="111"/>
      <c r="D1801" s="111"/>
      <c r="E1801" s="111"/>
      <c r="F1801" s="111"/>
      <c r="G1801" s="110"/>
      <c r="H1801" s="108"/>
      <c r="I1801" s="108"/>
      <c r="P1801" s="112"/>
      <c r="Q1801" s="112"/>
    </row>
    <row r="1802" spans="1:17" s="102" customFormat="1">
      <c r="A1802" s="110"/>
      <c r="B1802" s="110"/>
      <c r="C1802" s="111"/>
      <c r="D1802" s="111"/>
      <c r="E1802" s="111"/>
      <c r="F1802" s="111"/>
      <c r="G1802" s="110"/>
      <c r="H1802" s="108"/>
      <c r="I1802" s="108"/>
      <c r="P1802" s="112"/>
      <c r="Q1802" s="112"/>
    </row>
    <row r="1803" spans="1:17" s="102" customFormat="1">
      <c r="A1803" s="110"/>
      <c r="B1803" s="110"/>
      <c r="C1803" s="111"/>
      <c r="D1803" s="111"/>
      <c r="E1803" s="111"/>
      <c r="F1803" s="111"/>
      <c r="G1803" s="110"/>
      <c r="H1803" s="108"/>
      <c r="I1803" s="108"/>
      <c r="P1803" s="112"/>
      <c r="Q1803" s="112"/>
    </row>
    <row r="1804" spans="1:17" s="102" customFormat="1">
      <c r="A1804" s="110"/>
      <c r="B1804" s="110"/>
      <c r="C1804" s="111"/>
      <c r="D1804" s="111"/>
      <c r="E1804" s="111"/>
      <c r="F1804" s="111"/>
      <c r="G1804" s="110"/>
      <c r="H1804" s="108"/>
      <c r="I1804" s="108"/>
      <c r="P1804" s="112"/>
      <c r="Q1804" s="112"/>
    </row>
    <row r="1805" spans="1:17" s="102" customFormat="1">
      <c r="A1805" s="110"/>
      <c r="B1805" s="110"/>
      <c r="C1805" s="111"/>
      <c r="D1805" s="111"/>
      <c r="E1805" s="111"/>
      <c r="F1805" s="111"/>
      <c r="G1805" s="110"/>
      <c r="H1805" s="108"/>
      <c r="I1805" s="108"/>
      <c r="P1805" s="112"/>
      <c r="Q1805" s="112"/>
    </row>
    <row r="1806" spans="1:17" s="102" customFormat="1">
      <c r="A1806" s="110"/>
      <c r="B1806" s="110"/>
      <c r="C1806" s="111"/>
      <c r="D1806" s="111"/>
      <c r="E1806" s="111"/>
      <c r="F1806" s="111"/>
      <c r="G1806" s="110"/>
      <c r="H1806" s="108"/>
      <c r="I1806" s="108"/>
      <c r="P1806" s="112"/>
      <c r="Q1806" s="112"/>
    </row>
    <row r="1807" spans="1:17" s="102" customFormat="1">
      <c r="A1807" s="110"/>
      <c r="B1807" s="110"/>
      <c r="C1807" s="111"/>
      <c r="D1807" s="111"/>
      <c r="E1807" s="111"/>
      <c r="F1807" s="111"/>
      <c r="G1807" s="110"/>
      <c r="H1807" s="108"/>
      <c r="I1807" s="108"/>
      <c r="P1807" s="112"/>
      <c r="Q1807" s="112"/>
    </row>
    <row r="1808" spans="1:17" s="102" customFormat="1">
      <c r="A1808" s="110"/>
      <c r="B1808" s="110"/>
      <c r="C1808" s="111"/>
      <c r="D1808" s="111"/>
      <c r="E1808" s="111"/>
      <c r="F1808" s="111"/>
      <c r="G1808" s="110"/>
      <c r="H1808" s="108"/>
      <c r="I1808" s="108"/>
      <c r="P1808" s="112"/>
      <c r="Q1808" s="112"/>
    </row>
    <row r="1809" spans="1:17" s="102" customFormat="1">
      <c r="A1809" s="110"/>
      <c r="B1809" s="110"/>
      <c r="C1809" s="111"/>
      <c r="D1809" s="111"/>
      <c r="E1809" s="111"/>
      <c r="F1809" s="111"/>
      <c r="G1809" s="110"/>
      <c r="H1809" s="108"/>
      <c r="I1809" s="108"/>
      <c r="P1809" s="112"/>
      <c r="Q1809" s="112"/>
    </row>
    <row r="1810" spans="1:17" s="102" customFormat="1">
      <c r="A1810" s="110"/>
      <c r="B1810" s="110"/>
      <c r="C1810" s="111"/>
      <c r="D1810" s="111"/>
      <c r="E1810" s="111"/>
      <c r="F1810" s="111"/>
      <c r="G1810" s="110"/>
      <c r="H1810" s="108"/>
      <c r="I1810" s="108"/>
      <c r="P1810" s="112"/>
      <c r="Q1810" s="112"/>
    </row>
    <row r="1811" spans="1:17" s="102" customFormat="1">
      <c r="A1811" s="110"/>
      <c r="B1811" s="110"/>
      <c r="C1811" s="111"/>
      <c r="D1811" s="111"/>
      <c r="E1811" s="111"/>
      <c r="F1811" s="111"/>
      <c r="G1811" s="110"/>
      <c r="H1811" s="108"/>
      <c r="I1811" s="108"/>
      <c r="P1811" s="112"/>
      <c r="Q1811" s="112"/>
    </row>
    <row r="1812" spans="1:17" s="102" customFormat="1">
      <c r="A1812" s="110"/>
      <c r="B1812" s="110"/>
      <c r="C1812" s="111"/>
      <c r="D1812" s="111"/>
      <c r="E1812" s="111"/>
      <c r="F1812" s="111"/>
      <c r="G1812" s="110"/>
      <c r="H1812" s="108"/>
      <c r="I1812" s="108"/>
      <c r="P1812" s="112"/>
      <c r="Q1812" s="112"/>
    </row>
    <row r="1813" spans="1:17" s="102" customFormat="1">
      <c r="A1813" s="110"/>
      <c r="B1813" s="110"/>
      <c r="C1813" s="111"/>
      <c r="D1813" s="111"/>
      <c r="E1813" s="111"/>
      <c r="F1813" s="111"/>
      <c r="G1813" s="110"/>
      <c r="H1813" s="108"/>
      <c r="I1813" s="108"/>
      <c r="P1813" s="112"/>
      <c r="Q1813" s="112"/>
    </row>
    <row r="1814" spans="1:17" s="102" customFormat="1">
      <c r="A1814" s="110"/>
      <c r="B1814" s="110"/>
      <c r="C1814" s="111"/>
      <c r="D1814" s="111"/>
      <c r="E1814" s="111"/>
      <c r="F1814" s="111"/>
      <c r="G1814" s="110"/>
      <c r="H1814" s="108"/>
      <c r="I1814" s="108"/>
      <c r="P1814" s="112"/>
      <c r="Q1814" s="112"/>
    </row>
    <row r="1815" spans="1:17" s="102" customFormat="1">
      <c r="A1815" s="110"/>
      <c r="B1815" s="110"/>
      <c r="C1815" s="111"/>
      <c r="D1815" s="111"/>
      <c r="E1815" s="111"/>
      <c r="F1815" s="111"/>
      <c r="G1815" s="110"/>
      <c r="H1815" s="108"/>
      <c r="I1815" s="108"/>
      <c r="P1815" s="112"/>
      <c r="Q1815" s="112"/>
    </row>
    <row r="1816" spans="1:17" s="102" customFormat="1">
      <c r="A1816" s="110"/>
      <c r="B1816" s="110"/>
      <c r="C1816" s="111"/>
      <c r="D1816" s="111"/>
      <c r="E1816" s="111"/>
      <c r="F1816" s="111"/>
      <c r="G1816" s="110"/>
      <c r="H1816" s="108"/>
      <c r="I1816" s="108"/>
      <c r="P1816" s="112"/>
      <c r="Q1816" s="112"/>
    </row>
    <row r="1817" spans="1:17" s="102" customFormat="1">
      <c r="A1817" s="110"/>
      <c r="B1817" s="110"/>
      <c r="C1817" s="111"/>
      <c r="D1817" s="111"/>
      <c r="E1817" s="111"/>
      <c r="F1817" s="111"/>
      <c r="G1817" s="110"/>
      <c r="H1817" s="108"/>
      <c r="I1817" s="108"/>
      <c r="P1817" s="112"/>
      <c r="Q1817" s="112"/>
    </row>
    <row r="1818" spans="1:17" s="102" customFormat="1">
      <c r="A1818" s="110"/>
      <c r="B1818" s="110"/>
      <c r="C1818" s="111"/>
      <c r="D1818" s="111"/>
      <c r="E1818" s="111"/>
      <c r="F1818" s="111"/>
      <c r="G1818" s="110"/>
      <c r="H1818" s="108"/>
      <c r="I1818" s="108"/>
      <c r="P1818" s="112"/>
      <c r="Q1818" s="112"/>
    </row>
    <row r="1819" spans="1:17" s="102" customFormat="1">
      <c r="A1819" s="110"/>
      <c r="B1819" s="110"/>
      <c r="C1819" s="111"/>
      <c r="D1819" s="111"/>
      <c r="E1819" s="111"/>
      <c r="F1819" s="111"/>
      <c r="G1819" s="110"/>
      <c r="H1819" s="108"/>
      <c r="I1819" s="108"/>
      <c r="P1819" s="112"/>
      <c r="Q1819" s="112"/>
    </row>
    <row r="1820" spans="1:17" s="102" customFormat="1">
      <c r="A1820" s="110"/>
      <c r="B1820" s="110"/>
      <c r="C1820" s="111"/>
      <c r="D1820" s="111"/>
      <c r="E1820" s="111"/>
      <c r="F1820" s="111"/>
      <c r="G1820" s="110"/>
      <c r="H1820" s="108"/>
      <c r="I1820" s="108"/>
      <c r="P1820" s="112"/>
      <c r="Q1820" s="112"/>
    </row>
    <row r="1821" spans="1:17" s="102" customFormat="1">
      <c r="A1821" s="110"/>
      <c r="B1821" s="110"/>
      <c r="C1821" s="111"/>
      <c r="D1821" s="111"/>
      <c r="E1821" s="111"/>
      <c r="F1821" s="111"/>
      <c r="G1821" s="110"/>
      <c r="H1821" s="108"/>
      <c r="I1821" s="108"/>
      <c r="P1821" s="112"/>
      <c r="Q1821" s="112"/>
    </row>
    <row r="1822" spans="1:17" s="102" customFormat="1">
      <c r="A1822" s="110"/>
      <c r="B1822" s="110"/>
      <c r="C1822" s="111"/>
      <c r="D1822" s="111"/>
      <c r="E1822" s="111"/>
      <c r="F1822" s="111"/>
      <c r="G1822" s="110"/>
      <c r="H1822" s="108"/>
      <c r="I1822" s="108"/>
      <c r="P1822" s="112"/>
      <c r="Q1822" s="112"/>
    </row>
    <row r="1823" spans="1:17" s="102" customFormat="1">
      <c r="A1823" s="110"/>
      <c r="B1823" s="110"/>
      <c r="C1823" s="111"/>
      <c r="D1823" s="111"/>
      <c r="E1823" s="111"/>
      <c r="F1823" s="111"/>
      <c r="G1823" s="110"/>
      <c r="H1823" s="108"/>
      <c r="I1823" s="108"/>
      <c r="P1823" s="112"/>
      <c r="Q1823" s="112"/>
    </row>
    <row r="1824" spans="1:17" s="102" customFormat="1">
      <c r="A1824" s="110"/>
      <c r="B1824" s="110"/>
      <c r="C1824" s="111"/>
      <c r="D1824" s="111"/>
      <c r="E1824" s="111"/>
      <c r="F1824" s="111"/>
      <c r="G1824" s="110"/>
      <c r="H1824" s="108"/>
      <c r="I1824" s="108"/>
      <c r="P1824" s="112"/>
      <c r="Q1824" s="112"/>
    </row>
    <row r="1825" spans="1:17" s="102" customFormat="1">
      <c r="A1825" s="110"/>
      <c r="B1825" s="110"/>
      <c r="C1825" s="111"/>
      <c r="D1825" s="111"/>
      <c r="E1825" s="111"/>
      <c r="F1825" s="111"/>
      <c r="G1825" s="110"/>
      <c r="H1825" s="108"/>
      <c r="I1825" s="108"/>
      <c r="P1825" s="112"/>
      <c r="Q1825" s="112"/>
    </row>
    <row r="1826" spans="1:17" s="102" customFormat="1">
      <c r="A1826" s="110"/>
      <c r="B1826" s="110"/>
      <c r="C1826" s="111"/>
      <c r="D1826" s="111"/>
      <c r="E1826" s="111"/>
      <c r="F1826" s="111"/>
      <c r="G1826" s="110"/>
      <c r="H1826" s="108"/>
      <c r="I1826" s="108"/>
      <c r="P1826" s="112"/>
      <c r="Q1826" s="112"/>
    </row>
    <row r="1827" spans="1:17" s="102" customFormat="1">
      <c r="A1827" s="110"/>
      <c r="B1827" s="110"/>
      <c r="C1827" s="111"/>
      <c r="D1827" s="111"/>
      <c r="E1827" s="111"/>
      <c r="F1827" s="111"/>
      <c r="G1827" s="110"/>
      <c r="H1827" s="108"/>
      <c r="I1827" s="108"/>
      <c r="P1827" s="112"/>
      <c r="Q1827" s="112"/>
    </row>
    <row r="1828" spans="1:17" s="102" customFormat="1">
      <c r="A1828" s="110"/>
      <c r="B1828" s="110"/>
      <c r="C1828" s="111"/>
      <c r="D1828" s="111"/>
      <c r="E1828" s="111"/>
      <c r="F1828" s="111"/>
      <c r="G1828" s="110"/>
      <c r="H1828" s="108"/>
      <c r="I1828" s="108"/>
      <c r="P1828" s="112"/>
      <c r="Q1828" s="112"/>
    </row>
    <row r="1829" spans="1:17" s="102" customFormat="1">
      <c r="A1829" s="110"/>
      <c r="B1829" s="110"/>
      <c r="C1829" s="111"/>
      <c r="D1829" s="111"/>
      <c r="E1829" s="111"/>
      <c r="F1829" s="111"/>
      <c r="G1829" s="110"/>
      <c r="H1829" s="108"/>
      <c r="I1829" s="108"/>
      <c r="P1829" s="112"/>
      <c r="Q1829" s="112"/>
    </row>
    <row r="1830" spans="1:17" s="102" customFormat="1">
      <c r="A1830" s="110"/>
      <c r="B1830" s="110"/>
      <c r="C1830" s="111"/>
      <c r="D1830" s="111"/>
      <c r="E1830" s="111"/>
      <c r="F1830" s="111"/>
      <c r="G1830" s="110"/>
      <c r="H1830" s="108"/>
      <c r="I1830" s="108"/>
      <c r="P1830" s="112"/>
      <c r="Q1830" s="112"/>
    </row>
    <row r="1831" spans="1:17" s="102" customFormat="1">
      <c r="A1831" s="110"/>
      <c r="B1831" s="110"/>
      <c r="C1831" s="111"/>
      <c r="D1831" s="111"/>
      <c r="E1831" s="111"/>
      <c r="F1831" s="111"/>
      <c r="G1831" s="110"/>
      <c r="H1831" s="108"/>
      <c r="I1831" s="108"/>
      <c r="P1831" s="112"/>
      <c r="Q1831" s="112"/>
    </row>
    <row r="1832" spans="1:17" s="102" customFormat="1">
      <c r="A1832" s="110"/>
      <c r="B1832" s="110"/>
      <c r="C1832" s="111"/>
      <c r="D1832" s="111"/>
      <c r="E1832" s="111"/>
      <c r="F1832" s="111"/>
      <c r="G1832" s="110"/>
      <c r="H1832" s="108"/>
      <c r="I1832" s="108"/>
      <c r="P1832" s="112"/>
      <c r="Q1832" s="112"/>
    </row>
    <row r="1833" spans="1:17" s="102" customFormat="1">
      <c r="A1833" s="110"/>
      <c r="B1833" s="110"/>
      <c r="C1833" s="111"/>
      <c r="D1833" s="111"/>
      <c r="E1833" s="111"/>
      <c r="F1833" s="111"/>
      <c r="G1833" s="110"/>
      <c r="H1833" s="108"/>
      <c r="I1833" s="108"/>
      <c r="P1833" s="112"/>
      <c r="Q1833" s="112"/>
    </row>
    <row r="1834" spans="1:17" s="102" customFormat="1">
      <c r="A1834" s="110"/>
      <c r="B1834" s="110"/>
      <c r="C1834" s="111"/>
      <c r="D1834" s="111"/>
      <c r="E1834" s="111"/>
      <c r="F1834" s="111"/>
      <c r="G1834" s="110"/>
      <c r="H1834" s="108"/>
      <c r="I1834" s="108"/>
      <c r="P1834" s="112"/>
      <c r="Q1834" s="112"/>
    </row>
    <row r="1835" spans="1:17" s="102" customFormat="1">
      <c r="A1835" s="110"/>
      <c r="B1835" s="110"/>
      <c r="C1835" s="111"/>
      <c r="D1835" s="111"/>
      <c r="E1835" s="111"/>
      <c r="F1835" s="111"/>
      <c r="G1835" s="110"/>
      <c r="H1835" s="108"/>
      <c r="I1835" s="108"/>
      <c r="P1835" s="112"/>
      <c r="Q1835" s="112"/>
    </row>
    <row r="1836" spans="1:17" s="102" customFormat="1">
      <c r="A1836" s="110"/>
      <c r="B1836" s="110"/>
      <c r="C1836" s="111"/>
      <c r="D1836" s="111"/>
      <c r="E1836" s="111"/>
      <c r="F1836" s="111"/>
      <c r="G1836" s="110"/>
      <c r="H1836" s="108"/>
      <c r="I1836" s="108"/>
      <c r="P1836" s="112"/>
      <c r="Q1836" s="112"/>
    </row>
    <row r="1837" spans="1:17" s="102" customFormat="1">
      <c r="A1837" s="110"/>
      <c r="B1837" s="110"/>
      <c r="C1837" s="111"/>
      <c r="D1837" s="111"/>
      <c r="E1837" s="111"/>
      <c r="F1837" s="111"/>
      <c r="G1837" s="110"/>
      <c r="H1837" s="108"/>
      <c r="I1837" s="108"/>
      <c r="P1837" s="112"/>
      <c r="Q1837" s="112"/>
    </row>
    <row r="1838" spans="1:17" s="102" customFormat="1">
      <c r="A1838" s="110"/>
      <c r="B1838" s="110"/>
      <c r="C1838" s="111"/>
      <c r="D1838" s="111"/>
      <c r="E1838" s="111"/>
      <c r="F1838" s="111"/>
      <c r="G1838" s="110"/>
      <c r="H1838" s="108"/>
      <c r="I1838" s="108"/>
      <c r="P1838" s="112"/>
      <c r="Q1838" s="112"/>
    </row>
    <row r="1839" spans="1:17" s="102" customFormat="1">
      <c r="A1839" s="110"/>
      <c r="B1839" s="110"/>
      <c r="C1839" s="111"/>
      <c r="D1839" s="111"/>
      <c r="E1839" s="111"/>
      <c r="F1839" s="111"/>
      <c r="G1839" s="110"/>
      <c r="H1839" s="108"/>
      <c r="I1839" s="108"/>
      <c r="P1839" s="112"/>
      <c r="Q1839" s="112"/>
    </row>
    <row r="1840" spans="1:17" s="102" customFormat="1">
      <c r="A1840" s="110"/>
      <c r="B1840" s="110"/>
      <c r="C1840" s="111"/>
      <c r="D1840" s="111"/>
      <c r="E1840" s="111"/>
      <c r="F1840" s="111"/>
      <c r="G1840" s="110"/>
      <c r="H1840" s="108"/>
      <c r="I1840" s="108"/>
      <c r="P1840" s="112"/>
      <c r="Q1840" s="112"/>
    </row>
    <row r="1841" spans="1:17" s="102" customFormat="1">
      <c r="A1841" s="110"/>
      <c r="B1841" s="110"/>
      <c r="C1841" s="111"/>
      <c r="D1841" s="111"/>
      <c r="E1841" s="111"/>
      <c r="F1841" s="111"/>
      <c r="G1841" s="110"/>
      <c r="H1841" s="108"/>
      <c r="I1841" s="108"/>
      <c r="P1841" s="112"/>
      <c r="Q1841" s="112"/>
    </row>
    <row r="1842" spans="1:17" s="102" customFormat="1">
      <c r="A1842" s="110"/>
      <c r="B1842" s="110"/>
      <c r="C1842" s="111"/>
      <c r="D1842" s="111"/>
      <c r="E1842" s="111"/>
      <c r="F1842" s="111"/>
      <c r="G1842" s="110"/>
      <c r="H1842" s="108"/>
      <c r="I1842" s="108"/>
      <c r="P1842" s="112"/>
      <c r="Q1842" s="112"/>
    </row>
    <row r="1843" spans="1:17" s="102" customFormat="1">
      <c r="A1843" s="110"/>
      <c r="B1843" s="110"/>
      <c r="C1843" s="111"/>
      <c r="D1843" s="111"/>
      <c r="E1843" s="111"/>
      <c r="F1843" s="111"/>
      <c r="G1843" s="110"/>
      <c r="H1843" s="108"/>
      <c r="I1843" s="108"/>
      <c r="P1843" s="112"/>
      <c r="Q1843" s="112"/>
    </row>
    <row r="1844" spans="1:17" s="102" customFormat="1">
      <c r="A1844" s="110"/>
      <c r="B1844" s="110"/>
      <c r="C1844" s="111"/>
      <c r="D1844" s="111"/>
      <c r="E1844" s="111"/>
      <c r="F1844" s="111"/>
      <c r="G1844" s="110"/>
      <c r="H1844" s="108"/>
      <c r="I1844" s="108"/>
      <c r="P1844" s="112"/>
      <c r="Q1844" s="112"/>
    </row>
    <row r="1845" spans="1:17" s="102" customFormat="1">
      <c r="A1845" s="110"/>
      <c r="B1845" s="110"/>
      <c r="C1845" s="111"/>
      <c r="D1845" s="111"/>
      <c r="E1845" s="111"/>
      <c r="F1845" s="111"/>
      <c r="G1845" s="110"/>
      <c r="H1845" s="108"/>
      <c r="I1845" s="108"/>
      <c r="P1845" s="112"/>
      <c r="Q1845" s="112"/>
    </row>
    <row r="1846" spans="1:17" s="102" customFormat="1">
      <c r="A1846" s="110"/>
      <c r="B1846" s="110"/>
      <c r="C1846" s="111"/>
      <c r="D1846" s="111"/>
      <c r="E1846" s="111"/>
      <c r="F1846" s="111"/>
      <c r="G1846" s="110"/>
      <c r="H1846" s="108"/>
      <c r="I1846" s="108"/>
      <c r="P1846" s="112"/>
      <c r="Q1846" s="112"/>
    </row>
    <row r="1847" spans="1:17" s="102" customFormat="1">
      <c r="A1847" s="110"/>
      <c r="B1847" s="110"/>
      <c r="C1847" s="111"/>
      <c r="D1847" s="111"/>
      <c r="E1847" s="111"/>
      <c r="F1847" s="111"/>
      <c r="G1847" s="110"/>
      <c r="H1847" s="108"/>
      <c r="I1847" s="108"/>
      <c r="P1847" s="112"/>
      <c r="Q1847" s="112"/>
    </row>
    <row r="1848" spans="1:17" s="102" customFormat="1">
      <c r="A1848" s="110"/>
      <c r="B1848" s="110"/>
      <c r="C1848" s="111"/>
      <c r="D1848" s="111"/>
      <c r="E1848" s="111"/>
      <c r="F1848" s="111"/>
      <c r="G1848" s="110"/>
      <c r="H1848" s="108"/>
      <c r="I1848" s="108"/>
      <c r="P1848" s="112"/>
      <c r="Q1848" s="112"/>
    </row>
    <row r="1849" spans="1:17" s="102" customFormat="1">
      <c r="A1849" s="110"/>
      <c r="B1849" s="110"/>
      <c r="C1849" s="111"/>
      <c r="D1849" s="111"/>
      <c r="E1849" s="111"/>
      <c r="F1849" s="111"/>
      <c r="G1849" s="110"/>
      <c r="H1849" s="108"/>
      <c r="I1849" s="108"/>
      <c r="P1849" s="112"/>
      <c r="Q1849" s="112"/>
    </row>
    <row r="1850" spans="1:17" s="102" customFormat="1">
      <c r="A1850" s="110"/>
      <c r="B1850" s="110"/>
      <c r="C1850" s="111"/>
      <c r="D1850" s="111"/>
      <c r="E1850" s="111"/>
      <c r="F1850" s="111"/>
      <c r="G1850" s="110"/>
      <c r="H1850" s="108"/>
      <c r="I1850" s="108"/>
      <c r="P1850" s="112"/>
      <c r="Q1850" s="112"/>
    </row>
    <row r="1851" spans="1:17" s="102" customFormat="1">
      <c r="A1851" s="110"/>
      <c r="B1851" s="110"/>
      <c r="C1851" s="111"/>
      <c r="D1851" s="111"/>
      <c r="E1851" s="111"/>
      <c r="F1851" s="111"/>
      <c r="G1851" s="110"/>
      <c r="H1851" s="108"/>
      <c r="I1851" s="108"/>
      <c r="P1851" s="112"/>
      <c r="Q1851" s="112"/>
    </row>
    <row r="1852" spans="1:17" s="102" customFormat="1">
      <c r="A1852" s="110"/>
      <c r="B1852" s="110"/>
      <c r="C1852" s="111"/>
      <c r="D1852" s="111"/>
      <c r="E1852" s="111"/>
      <c r="F1852" s="111"/>
      <c r="G1852" s="110"/>
      <c r="H1852" s="108"/>
      <c r="I1852" s="108"/>
      <c r="P1852" s="112"/>
      <c r="Q1852" s="112"/>
    </row>
    <row r="1853" spans="1:17" s="102" customFormat="1">
      <c r="A1853" s="110"/>
      <c r="B1853" s="110"/>
      <c r="C1853" s="111"/>
      <c r="D1853" s="111"/>
      <c r="E1853" s="111"/>
      <c r="F1853" s="111"/>
      <c r="G1853" s="110"/>
      <c r="H1853" s="108"/>
      <c r="I1853" s="108"/>
      <c r="P1853" s="112"/>
      <c r="Q1853" s="112"/>
    </row>
    <row r="1854" spans="1:17" s="102" customFormat="1">
      <c r="A1854" s="110"/>
      <c r="B1854" s="110"/>
      <c r="C1854" s="111"/>
      <c r="D1854" s="111"/>
      <c r="E1854" s="111"/>
      <c r="F1854" s="111"/>
      <c r="G1854" s="110"/>
      <c r="H1854" s="108"/>
      <c r="I1854" s="108"/>
      <c r="P1854" s="112"/>
      <c r="Q1854" s="112"/>
    </row>
    <row r="1855" spans="1:17" s="102" customFormat="1">
      <c r="A1855" s="110"/>
      <c r="B1855" s="110"/>
      <c r="C1855" s="111"/>
      <c r="D1855" s="111"/>
      <c r="E1855" s="111"/>
      <c r="F1855" s="111"/>
      <c r="G1855" s="110"/>
      <c r="H1855" s="108"/>
      <c r="I1855" s="108"/>
      <c r="P1855" s="112"/>
      <c r="Q1855" s="112"/>
    </row>
    <row r="1856" spans="1:17" s="102" customFormat="1">
      <c r="A1856" s="110"/>
      <c r="B1856" s="110"/>
      <c r="C1856" s="111"/>
      <c r="D1856" s="111"/>
      <c r="E1856" s="111"/>
      <c r="F1856" s="111"/>
      <c r="G1856" s="110"/>
      <c r="H1856" s="108"/>
      <c r="I1856" s="108"/>
      <c r="P1856" s="112"/>
      <c r="Q1856" s="112"/>
    </row>
    <row r="1857" spans="1:17" s="102" customFormat="1">
      <c r="A1857" s="110"/>
      <c r="B1857" s="110"/>
      <c r="C1857" s="111"/>
      <c r="D1857" s="111"/>
      <c r="E1857" s="111"/>
      <c r="F1857" s="111"/>
      <c r="G1857" s="110"/>
      <c r="H1857" s="108"/>
      <c r="I1857" s="108"/>
      <c r="P1857" s="112"/>
      <c r="Q1857" s="112"/>
    </row>
    <row r="1858" spans="1:17" s="102" customFormat="1">
      <c r="A1858" s="110"/>
      <c r="B1858" s="110"/>
      <c r="C1858" s="111"/>
      <c r="D1858" s="111"/>
      <c r="E1858" s="111"/>
      <c r="F1858" s="111"/>
      <c r="G1858" s="110"/>
      <c r="H1858" s="108"/>
      <c r="I1858" s="108"/>
      <c r="P1858" s="112"/>
      <c r="Q1858" s="112"/>
    </row>
    <row r="1859" spans="1:17" s="102" customFormat="1">
      <c r="A1859" s="110"/>
      <c r="B1859" s="110"/>
      <c r="C1859" s="111"/>
      <c r="D1859" s="111"/>
      <c r="E1859" s="111"/>
      <c r="F1859" s="111"/>
      <c r="G1859" s="110"/>
      <c r="H1859" s="108"/>
      <c r="I1859" s="108"/>
      <c r="P1859" s="112"/>
      <c r="Q1859" s="112"/>
    </row>
    <row r="1860" spans="1:17" s="102" customFormat="1">
      <c r="A1860" s="110"/>
      <c r="B1860" s="110"/>
      <c r="C1860" s="111"/>
      <c r="D1860" s="111"/>
      <c r="E1860" s="111"/>
      <c r="F1860" s="111"/>
      <c r="G1860" s="110"/>
      <c r="H1860" s="108"/>
      <c r="I1860" s="108"/>
      <c r="P1860" s="112"/>
      <c r="Q1860" s="112"/>
    </row>
    <row r="1861" spans="1:17" s="102" customFormat="1">
      <c r="A1861" s="110"/>
      <c r="B1861" s="110"/>
      <c r="C1861" s="111"/>
      <c r="D1861" s="111"/>
      <c r="E1861" s="111"/>
      <c r="F1861" s="111"/>
      <c r="G1861" s="110"/>
      <c r="H1861" s="108"/>
      <c r="I1861" s="108"/>
      <c r="P1861" s="112"/>
      <c r="Q1861" s="112"/>
    </row>
    <row r="1862" spans="1:17" s="102" customFormat="1">
      <c r="A1862" s="110"/>
      <c r="B1862" s="110"/>
      <c r="C1862" s="111"/>
      <c r="D1862" s="111"/>
      <c r="E1862" s="111"/>
      <c r="F1862" s="111"/>
      <c r="G1862" s="110"/>
      <c r="H1862" s="108"/>
      <c r="I1862" s="108"/>
      <c r="P1862" s="112"/>
      <c r="Q1862" s="112"/>
    </row>
    <row r="1863" spans="1:17" s="102" customFormat="1">
      <c r="A1863" s="110"/>
      <c r="B1863" s="110"/>
      <c r="C1863" s="111"/>
      <c r="D1863" s="111"/>
      <c r="E1863" s="111"/>
      <c r="F1863" s="111"/>
      <c r="G1863" s="110"/>
      <c r="H1863" s="108"/>
      <c r="I1863" s="108"/>
      <c r="P1863" s="112"/>
      <c r="Q1863" s="112"/>
    </row>
    <row r="1864" spans="1:17" s="102" customFormat="1">
      <c r="A1864" s="110"/>
      <c r="B1864" s="110"/>
      <c r="C1864" s="111"/>
      <c r="D1864" s="111"/>
      <c r="E1864" s="111"/>
      <c r="F1864" s="111"/>
      <c r="G1864" s="110"/>
      <c r="H1864" s="108"/>
      <c r="I1864" s="108"/>
      <c r="P1864" s="112"/>
      <c r="Q1864" s="112"/>
    </row>
    <row r="1865" spans="1:17" s="102" customFormat="1">
      <c r="A1865" s="110"/>
      <c r="B1865" s="110"/>
      <c r="C1865" s="111"/>
      <c r="D1865" s="111"/>
      <c r="E1865" s="111"/>
      <c r="F1865" s="111"/>
      <c r="G1865" s="110"/>
      <c r="H1865" s="108"/>
      <c r="I1865" s="108"/>
      <c r="P1865" s="112"/>
      <c r="Q1865" s="112"/>
    </row>
    <row r="1866" spans="1:17" s="102" customFormat="1">
      <c r="A1866" s="110"/>
      <c r="B1866" s="110"/>
      <c r="C1866" s="111"/>
      <c r="D1866" s="111"/>
      <c r="E1866" s="111"/>
      <c r="F1866" s="111"/>
      <c r="G1866" s="110"/>
      <c r="H1866" s="108"/>
      <c r="I1866" s="108"/>
      <c r="P1866" s="112"/>
      <c r="Q1866" s="112"/>
    </row>
    <row r="1867" spans="1:17" s="102" customFormat="1">
      <c r="A1867" s="110"/>
      <c r="B1867" s="110"/>
      <c r="C1867" s="111"/>
      <c r="D1867" s="111"/>
      <c r="E1867" s="111"/>
      <c r="F1867" s="111"/>
      <c r="G1867" s="110"/>
      <c r="H1867" s="108"/>
      <c r="I1867" s="108"/>
      <c r="P1867" s="112"/>
      <c r="Q1867" s="112"/>
    </row>
    <row r="1868" spans="1:17" s="102" customFormat="1">
      <c r="A1868" s="110"/>
      <c r="B1868" s="110"/>
      <c r="C1868" s="111"/>
      <c r="D1868" s="111"/>
      <c r="E1868" s="111"/>
      <c r="F1868" s="111"/>
      <c r="G1868" s="110"/>
      <c r="H1868" s="108"/>
      <c r="I1868" s="108"/>
      <c r="P1868" s="112"/>
      <c r="Q1868" s="112"/>
    </row>
    <row r="1869" spans="1:17" s="102" customFormat="1">
      <c r="A1869" s="110"/>
      <c r="B1869" s="110"/>
      <c r="C1869" s="111"/>
      <c r="D1869" s="111"/>
      <c r="E1869" s="111"/>
      <c r="F1869" s="111"/>
      <c r="G1869" s="110"/>
      <c r="H1869" s="108"/>
      <c r="I1869" s="108"/>
      <c r="P1869" s="112"/>
      <c r="Q1869" s="112"/>
    </row>
    <row r="1870" spans="1:17" s="102" customFormat="1">
      <c r="A1870" s="110"/>
      <c r="B1870" s="110"/>
      <c r="C1870" s="111"/>
      <c r="D1870" s="111"/>
      <c r="E1870" s="111"/>
      <c r="F1870" s="111"/>
      <c r="G1870" s="110"/>
      <c r="H1870" s="108"/>
      <c r="I1870" s="108"/>
      <c r="P1870" s="112"/>
      <c r="Q1870" s="112"/>
    </row>
    <row r="1871" spans="1:17" s="102" customFormat="1">
      <c r="A1871" s="110"/>
      <c r="B1871" s="110"/>
      <c r="C1871" s="111"/>
      <c r="D1871" s="111"/>
      <c r="E1871" s="111"/>
      <c r="F1871" s="111"/>
      <c r="G1871" s="110"/>
      <c r="H1871" s="108"/>
      <c r="I1871" s="108"/>
      <c r="P1871" s="112"/>
      <c r="Q1871" s="112"/>
    </row>
    <row r="1872" spans="1:17" s="102" customFormat="1">
      <c r="A1872" s="110"/>
      <c r="B1872" s="110"/>
      <c r="C1872" s="111"/>
      <c r="D1872" s="111"/>
      <c r="E1872" s="111"/>
      <c r="F1872" s="111"/>
      <c r="G1872" s="110"/>
      <c r="H1872" s="108"/>
      <c r="I1872" s="108"/>
      <c r="P1872" s="112"/>
      <c r="Q1872" s="112"/>
    </row>
    <row r="1873" spans="1:17" s="102" customFormat="1">
      <c r="A1873" s="110"/>
      <c r="B1873" s="110"/>
      <c r="C1873" s="111"/>
      <c r="D1873" s="111"/>
      <c r="E1873" s="111"/>
      <c r="F1873" s="111"/>
      <c r="G1873" s="110"/>
      <c r="H1873" s="108"/>
      <c r="I1873" s="108"/>
      <c r="P1873" s="112"/>
      <c r="Q1873" s="112"/>
    </row>
    <row r="1874" spans="1:17" s="102" customFormat="1">
      <c r="A1874" s="110"/>
      <c r="B1874" s="110"/>
      <c r="C1874" s="111"/>
      <c r="D1874" s="111"/>
      <c r="E1874" s="111"/>
      <c r="F1874" s="111"/>
      <c r="G1874" s="110"/>
      <c r="H1874" s="108"/>
      <c r="I1874" s="108"/>
      <c r="P1874" s="112"/>
      <c r="Q1874" s="112"/>
    </row>
    <row r="1875" spans="1:17" s="102" customFormat="1">
      <c r="A1875" s="110"/>
      <c r="B1875" s="110"/>
      <c r="C1875" s="111"/>
      <c r="D1875" s="111"/>
      <c r="E1875" s="111"/>
      <c r="F1875" s="111"/>
      <c r="G1875" s="110"/>
      <c r="H1875" s="108"/>
      <c r="I1875" s="108"/>
      <c r="P1875" s="112"/>
      <c r="Q1875" s="112"/>
    </row>
    <row r="1876" spans="1:17" s="102" customFormat="1">
      <c r="A1876" s="110"/>
      <c r="B1876" s="110"/>
      <c r="C1876" s="111"/>
      <c r="D1876" s="111"/>
      <c r="E1876" s="111"/>
      <c r="F1876" s="111"/>
      <c r="G1876" s="110"/>
      <c r="H1876" s="108"/>
      <c r="I1876" s="108"/>
      <c r="P1876" s="112"/>
      <c r="Q1876" s="112"/>
    </row>
    <row r="1877" spans="1:17" s="102" customFormat="1">
      <c r="A1877" s="110"/>
      <c r="B1877" s="110"/>
      <c r="C1877" s="111"/>
      <c r="D1877" s="111"/>
      <c r="E1877" s="111"/>
      <c r="F1877" s="111"/>
      <c r="G1877" s="110"/>
      <c r="H1877" s="108"/>
      <c r="I1877" s="108"/>
      <c r="P1877" s="112"/>
      <c r="Q1877" s="112"/>
    </row>
    <row r="1878" spans="1:17" s="102" customFormat="1">
      <c r="A1878" s="110"/>
      <c r="B1878" s="110"/>
      <c r="C1878" s="111"/>
      <c r="D1878" s="111"/>
      <c r="E1878" s="111"/>
      <c r="F1878" s="111"/>
      <c r="G1878" s="110"/>
      <c r="H1878" s="108"/>
      <c r="I1878" s="108"/>
      <c r="P1878" s="112"/>
      <c r="Q1878" s="112"/>
    </row>
    <row r="1879" spans="1:17" s="102" customFormat="1">
      <c r="A1879" s="110"/>
      <c r="B1879" s="110"/>
      <c r="C1879" s="111"/>
      <c r="D1879" s="111"/>
      <c r="E1879" s="111"/>
      <c r="F1879" s="111"/>
      <c r="G1879" s="110"/>
      <c r="H1879" s="108"/>
      <c r="I1879" s="108"/>
      <c r="P1879" s="112"/>
      <c r="Q1879" s="112"/>
    </row>
    <row r="1880" spans="1:17" s="102" customFormat="1">
      <c r="A1880" s="110"/>
      <c r="B1880" s="110"/>
      <c r="C1880" s="111"/>
      <c r="D1880" s="111"/>
      <c r="E1880" s="111"/>
      <c r="F1880" s="111"/>
      <c r="G1880" s="110"/>
      <c r="H1880" s="108"/>
      <c r="I1880" s="108"/>
      <c r="P1880" s="112"/>
      <c r="Q1880" s="112"/>
    </row>
    <row r="1881" spans="1:17" s="102" customFormat="1">
      <c r="A1881" s="110"/>
      <c r="B1881" s="110"/>
      <c r="C1881" s="111"/>
      <c r="D1881" s="111"/>
      <c r="E1881" s="111"/>
      <c r="F1881" s="111"/>
      <c r="G1881" s="110"/>
      <c r="H1881" s="108"/>
      <c r="I1881" s="108"/>
      <c r="P1881" s="112"/>
      <c r="Q1881" s="112"/>
    </row>
    <row r="1882" spans="1:17" s="102" customFormat="1">
      <c r="A1882" s="110"/>
      <c r="B1882" s="110"/>
      <c r="C1882" s="111"/>
      <c r="D1882" s="111"/>
      <c r="E1882" s="111"/>
      <c r="F1882" s="111"/>
      <c r="G1882" s="110"/>
      <c r="H1882" s="108"/>
      <c r="I1882" s="108"/>
      <c r="P1882" s="112"/>
      <c r="Q1882" s="112"/>
    </row>
    <row r="1883" spans="1:17" s="102" customFormat="1">
      <c r="A1883" s="110"/>
      <c r="B1883" s="110"/>
      <c r="C1883" s="111"/>
      <c r="D1883" s="111"/>
      <c r="E1883" s="111"/>
      <c r="F1883" s="111"/>
      <c r="G1883" s="110"/>
      <c r="H1883" s="108"/>
      <c r="I1883" s="108"/>
      <c r="P1883" s="112"/>
      <c r="Q1883" s="112"/>
    </row>
    <row r="1884" spans="1:17" s="102" customFormat="1">
      <c r="A1884" s="110"/>
      <c r="B1884" s="110"/>
      <c r="C1884" s="111"/>
      <c r="D1884" s="111"/>
      <c r="E1884" s="111"/>
      <c r="F1884" s="111"/>
      <c r="G1884" s="110"/>
      <c r="H1884" s="108"/>
      <c r="I1884" s="108"/>
      <c r="P1884" s="112"/>
      <c r="Q1884" s="112"/>
    </row>
    <row r="1885" spans="1:17" s="102" customFormat="1">
      <c r="A1885" s="110"/>
      <c r="B1885" s="110"/>
      <c r="C1885" s="111"/>
      <c r="D1885" s="111"/>
      <c r="E1885" s="111"/>
      <c r="F1885" s="111"/>
      <c r="G1885" s="110"/>
      <c r="H1885" s="108"/>
      <c r="I1885" s="108"/>
      <c r="P1885" s="112"/>
      <c r="Q1885" s="112"/>
    </row>
    <row r="1886" spans="1:17" s="102" customFormat="1">
      <c r="A1886" s="110"/>
      <c r="B1886" s="110"/>
      <c r="C1886" s="111"/>
      <c r="D1886" s="111"/>
      <c r="E1886" s="111"/>
      <c r="F1886" s="111"/>
      <c r="G1886" s="110"/>
      <c r="H1886" s="108"/>
      <c r="I1886" s="108"/>
      <c r="P1886" s="112"/>
      <c r="Q1886" s="112"/>
    </row>
    <row r="1887" spans="1:17" s="102" customFormat="1">
      <c r="A1887" s="110"/>
      <c r="B1887" s="110"/>
      <c r="C1887" s="111"/>
      <c r="D1887" s="111"/>
      <c r="E1887" s="111"/>
      <c r="F1887" s="111"/>
      <c r="G1887" s="110"/>
      <c r="H1887" s="108"/>
      <c r="I1887" s="108"/>
      <c r="P1887" s="112"/>
      <c r="Q1887" s="112"/>
    </row>
    <row r="1888" spans="1:17" s="102" customFormat="1">
      <c r="A1888" s="110"/>
      <c r="B1888" s="110"/>
      <c r="C1888" s="111"/>
      <c r="D1888" s="111"/>
      <c r="E1888" s="111"/>
      <c r="F1888" s="111"/>
      <c r="G1888" s="110"/>
      <c r="H1888" s="108"/>
      <c r="I1888" s="108"/>
      <c r="P1888" s="112"/>
      <c r="Q1888" s="112"/>
    </row>
    <row r="1889" spans="1:17" s="102" customFormat="1">
      <c r="A1889" s="110"/>
      <c r="B1889" s="110"/>
      <c r="C1889" s="111"/>
      <c r="D1889" s="111"/>
      <c r="E1889" s="111"/>
      <c r="F1889" s="111"/>
      <c r="G1889" s="110"/>
      <c r="H1889" s="108"/>
      <c r="I1889" s="108"/>
      <c r="P1889" s="112"/>
      <c r="Q1889" s="112"/>
    </row>
    <row r="1890" spans="1:17" s="102" customFormat="1">
      <c r="A1890" s="110"/>
      <c r="B1890" s="110"/>
      <c r="C1890" s="111"/>
      <c r="D1890" s="111"/>
      <c r="E1890" s="111"/>
      <c r="F1890" s="111"/>
      <c r="G1890" s="110"/>
      <c r="H1890" s="108"/>
      <c r="I1890" s="108"/>
      <c r="P1890" s="112"/>
      <c r="Q1890" s="112"/>
    </row>
    <row r="1891" spans="1:17" s="102" customFormat="1">
      <c r="A1891" s="110"/>
      <c r="B1891" s="110"/>
      <c r="C1891" s="111"/>
      <c r="D1891" s="111"/>
      <c r="E1891" s="111"/>
      <c r="F1891" s="111"/>
      <c r="G1891" s="110"/>
      <c r="H1891" s="108"/>
      <c r="I1891" s="108"/>
      <c r="P1891" s="112"/>
      <c r="Q1891" s="112"/>
    </row>
    <row r="1892" spans="1:17" s="102" customFormat="1">
      <c r="A1892" s="110"/>
      <c r="B1892" s="110"/>
      <c r="C1892" s="111"/>
      <c r="D1892" s="111"/>
      <c r="E1892" s="111"/>
      <c r="F1892" s="111"/>
      <c r="G1892" s="110"/>
      <c r="H1892" s="108"/>
      <c r="I1892" s="108"/>
      <c r="P1892" s="112"/>
      <c r="Q1892" s="112"/>
    </row>
    <row r="1893" spans="1:17" s="102" customFormat="1">
      <c r="A1893" s="110"/>
      <c r="B1893" s="110"/>
      <c r="C1893" s="111"/>
      <c r="D1893" s="111"/>
      <c r="E1893" s="111"/>
      <c r="F1893" s="111"/>
      <c r="G1893" s="110"/>
      <c r="H1893" s="108"/>
      <c r="I1893" s="108"/>
      <c r="P1893" s="112"/>
      <c r="Q1893" s="112"/>
    </row>
    <row r="1894" spans="1:17" s="102" customFormat="1">
      <c r="A1894" s="110"/>
      <c r="B1894" s="110"/>
      <c r="C1894" s="111"/>
      <c r="D1894" s="111"/>
      <c r="E1894" s="111"/>
      <c r="F1894" s="111"/>
      <c r="G1894" s="110"/>
      <c r="H1894" s="108"/>
      <c r="I1894" s="108"/>
      <c r="P1894" s="112"/>
      <c r="Q1894" s="112"/>
    </row>
    <row r="1895" spans="1:17" s="102" customFormat="1">
      <c r="A1895" s="110"/>
      <c r="B1895" s="110"/>
      <c r="C1895" s="111"/>
      <c r="D1895" s="111"/>
      <c r="E1895" s="111"/>
      <c r="F1895" s="111"/>
      <c r="G1895" s="110"/>
      <c r="H1895" s="108"/>
      <c r="I1895" s="108"/>
      <c r="P1895" s="112"/>
      <c r="Q1895" s="112"/>
    </row>
    <row r="1896" spans="1:17" s="102" customFormat="1">
      <c r="A1896" s="110"/>
      <c r="B1896" s="110"/>
      <c r="C1896" s="111"/>
      <c r="D1896" s="111"/>
      <c r="E1896" s="111"/>
      <c r="F1896" s="111"/>
      <c r="G1896" s="110"/>
      <c r="H1896" s="108"/>
      <c r="I1896" s="108"/>
      <c r="P1896" s="112"/>
      <c r="Q1896" s="112"/>
    </row>
    <row r="1897" spans="1:17" s="102" customFormat="1">
      <c r="A1897" s="110"/>
      <c r="B1897" s="110"/>
      <c r="C1897" s="111"/>
      <c r="D1897" s="111"/>
      <c r="E1897" s="111"/>
      <c r="F1897" s="111"/>
      <c r="G1897" s="110"/>
      <c r="H1897" s="108"/>
      <c r="I1897" s="108"/>
      <c r="P1897" s="112"/>
      <c r="Q1897" s="112"/>
    </row>
    <row r="1898" spans="1:17" s="102" customFormat="1">
      <c r="A1898" s="110"/>
      <c r="B1898" s="110"/>
      <c r="C1898" s="111"/>
      <c r="D1898" s="111"/>
      <c r="E1898" s="111"/>
      <c r="F1898" s="111"/>
      <c r="G1898" s="110"/>
      <c r="H1898" s="108"/>
      <c r="I1898" s="108"/>
      <c r="P1898" s="112"/>
      <c r="Q1898" s="112"/>
    </row>
    <row r="1899" spans="1:17" s="102" customFormat="1">
      <c r="A1899" s="110"/>
      <c r="B1899" s="110"/>
      <c r="C1899" s="111"/>
      <c r="D1899" s="111"/>
      <c r="E1899" s="111"/>
      <c r="F1899" s="111"/>
      <c r="G1899" s="110"/>
      <c r="H1899" s="108"/>
      <c r="I1899" s="108"/>
      <c r="P1899" s="112"/>
      <c r="Q1899" s="112"/>
    </row>
    <row r="1900" spans="1:17" s="102" customFormat="1">
      <c r="A1900" s="110"/>
      <c r="B1900" s="110"/>
      <c r="C1900" s="111"/>
      <c r="D1900" s="111"/>
      <c r="E1900" s="111"/>
      <c r="F1900" s="111"/>
      <c r="G1900" s="110"/>
      <c r="H1900" s="108"/>
      <c r="I1900" s="108"/>
      <c r="P1900" s="112"/>
      <c r="Q1900" s="112"/>
    </row>
    <row r="1901" spans="1:17" s="102" customFormat="1">
      <c r="A1901" s="110"/>
      <c r="B1901" s="110"/>
      <c r="C1901" s="111"/>
      <c r="D1901" s="111"/>
      <c r="E1901" s="111"/>
      <c r="F1901" s="111"/>
      <c r="G1901" s="110"/>
      <c r="H1901" s="108"/>
      <c r="I1901" s="108"/>
      <c r="P1901" s="112"/>
      <c r="Q1901" s="112"/>
    </row>
    <row r="1902" spans="1:17" s="102" customFormat="1">
      <c r="A1902" s="110"/>
      <c r="B1902" s="110"/>
      <c r="C1902" s="111"/>
      <c r="D1902" s="111"/>
      <c r="E1902" s="111"/>
      <c r="F1902" s="111"/>
      <c r="G1902" s="110"/>
      <c r="H1902" s="108"/>
      <c r="I1902" s="108"/>
      <c r="P1902" s="112"/>
      <c r="Q1902" s="112"/>
    </row>
    <row r="1903" spans="1:17" s="102" customFormat="1">
      <c r="A1903" s="110"/>
      <c r="B1903" s="110"/>
      <c r="C1903" s="111"/>
      <c r="D1903" s="111"/>
      <c r="E1903" s="111"/>
      <c r="F1903" s="111"/>
      <c r="G1903" s="110"/>
      <c r="H1903" s="108"/>
      <c r="I1903" s="108"/>
      <c r="P1903" s="112"/>
      <c r="Q1903" s="112"/>
    </row>
    <row r="1904" spans="1:17" s="102" customFormat="1">
      <c r="A1904" s="110"/>
      <c r="B1904" s="110"/>
      <c r="C1904" s="111"/>
      <c r="D1904" s="111"/>
      <c r="E1904" s="111"/>
      <c r="F1904" s="111"/>
      <c r="G1904" s="110"/>
      <c r="H1904" s="108"/>
      <c r="I1904" s="108"/>
      <c r="P1904" s="112"/>
      <c r="Q1904" s="112"/>
    </row>
    <row r="1905" spans="1:17" s="102" customFormat="1">
      <c r="A1905" s="110"/>
      <c r="B1905" s="110"/>
      <c r="C1905" s="111"/>
      <c r="D1905" s="111"/>
      <c r="E1905" s="111"/>
      <c r="F1905" s="111"/>
      <c r="G1905" s="110"/>
      <c r="H1905" s="108"/>
      <c r="I1905" s="108"/>
      <c r="P1905" s="112"/>
      <c r="Q1905" s="112"/>
    </row>
    <row r="1906" spans="1:17" s="102" customFormat="1">
      <c r="A1906" s="110"/>
      <c r="B1906" s="110"/>
      <c r="C1906" s="111"/>
      <c r="D1906" s="111"/>
      <c r="E1906" s="111"/>
      <c r="F1906" s="111"/>
      <c r="G1906" s="110"/>
      <c r="H1906" s="108"/>
      <c r="I1906" s="108"/>
      <c r="P1906" s="112"/>
      <c r="Q1906" s="112"/>
    </row>
    <row r="1907" spans="1:17" s="102" customFormat="1">
      <c r="A1907" s="110"/>
      <c r="B1907" s="110"/>
      <c r="C1907" s="111"/>
      <c r="D1907" s="111"/>
      <c r="E1907" s="111"/>
      <c r="F1907" s="111"/>
      <c r="G1907" s="110"/>
      <c r="H1907" s="108"/>
      <c r="I1907" s="108"/>
      <c r="P1907" s="112"/>
      <c r="Q1907" s="112"/>
    </row>
    <row r="1908" spans="1:17" s="102" customFormat="1">
      <c r="A1908" s="110"/>
      <c r="B1908" s="110"/>
      <c r="C1908" s="111"/>
      <c r="D1908" s="111"/>
      <c r="E1908" s="111"/>
      <c r="F1908" s="111"/>
      <c r="G1908" s="110"/>
      <c r="H1908" s="108"/>
      <c r="I1908" s="108"/>
      <c r="P1908" s="112"/>
      <c r="Q1908" s="112"/>
    </row>
    <row r="1909" spans="1:17" s="102" customFormat="1">
      <c r="A1909" s="110"/>
      <c r="B1909" s="110"/>
      <c r="C1909" s="111"/>
      <c r="D1909" s="111"/>
      <c r="E1909" s="111"/>
      <c r="F1909" s="111"/>
      <c r="G1909" s="110"/>
      <c r="H1909" s="108"/>
      <c r="I1909" s="108"/>
      <c r="P1909" s="112"/>
      <c r="Q1909" s="112"/>
    </row>
    <row r="1910" spans="1:17" s="102" customFormat="1">
      <c r="A1910" s="110"/>
      <c r="B1910" s="110"/>
      <c r="C1910" s="111"/>
      <c r="D1910" s="111"/>
      <c r="E1910" s="111"/>
      <c r="F1910" s="111"/>
      <c r="G1910" s="110"/>
      <c r="H1910" s="108"/>
      <c r="I1910" s="108"/>
      <c r="P1910" s="112"/>
      <c r="Q1910" s="112"/>
    </row>
    <row r="1911" spans="1:17" s="102" customFormat="1">
      <c r="A1911" s="110"/>
      <c r="B1911" s="110"/>
      <c r="C1911" s="111"/>
      <c r="D1911" s="111"/>
      <c r="E1911" s="111"/>
      <c r="F1911" s="111"/>
      <c r="G1911" s="110"/>
      <c r="H1911" s="108"/>
      <c r="I1911" s="108"/>
      <c r="P1911" s="112"/>
      <c r="Q1911" s="112"/>
    </row>
    <row r="1912" spans="1:17" s="102" customFormat="1">
      <c r="A1912" s="110"/>
      <c r="B1912" s="110"/>
      <c r="C1912" s="111"/>
      <c r="D1912" s="111"/>
      <c r="E1912" s="111"/>
      <c r="F1912" s="111"/>
      <c r="G1912" s="110"/>
      <c r="H1912" s="108"/>
      <c r="I1912" s="108"/>
      <c r="P1912" s="112"/>
      <c r="Q1912" s="112"/>
    </row>
    <row r="1913" spans="1:17" s="102" customFormat="1">
      <c r="A1913" s="110"/>
      <c r="B1913" s="110"/>
      <c r="C1913" s="111"/>
      <c r="D1913" s="111"/>
      <c r="E1913" s="111"/>
      <c r="F1913" s="111"/>
      <c r="G1913" s="110"/>
      <c r="H1913" s="108"/>
      <c r="I1913" s="108"/>
      <c r="P1913" s="112"/>
      <c r="Q1913" s="112"/>
    </row>
    <row r="1914" spans="1:17" s="102" customFormat="1">
      <c r="A1914" s="110"/>
      <c r="B1914" s="110"/>
      <c r="C1914" s="111"/>
      <c r="D1914" s="111"/>
      <c r="E1914" s="111"/>
      <c r="F1914" s="111"/>
      <c r="G1914" s="110"/>
      <c r="H1914" s="108"/>
      <c r="I1914" s="108"/>
      <c r="P1914" s="112"/>
      <c r="Q1914" s="112"/>
    </row>
    <row r="1915" spans="1:17" s="102" customFormat="1">
      <c r="A1915" s="110"/>
      <c r="B1915" s="110"/>
      <c r="C1915" s="111"/>
      <c r="D1915" s="111"/>
      <c r="E1915" s="111"/>
      <c r="F1915" s="111"/>
      <c r="G1915" s="110"/>
      <c r="H1915" s="108"/>
      <c r="I1915" s="108"/>
      <c r="P1915" s="112"/>
      <c r="Q1915" s="112"/>
    </row>
    <row r="1916" spans="1:17" s="102" customFormat="1">
      <c r="A1916" s="110"/>
      <c r="B1916" s="110"/>
      <c r="C1916" s="111"/>
      <c r="D1916" s="111"/>
      <c r="E1916" s="111"/>
      <c r="F1916" s="111"/>
      <c r="G1916" s="110"/>
      <c r="H1916" s="108"/>
      <c r="I1916" s="108"/>
      <c r="P1916" s="112"/>
      <c r="Q1916" s="112"/>
    </row>
    <row r="1917" spans="1:17" s="102" customFormat="1">
      <c r="A1917" s="110"/>
      <c r="B1917" s="110"/>
      <c r="C1917" s="111"/>
      <c r="D1917" s="111"/>
      <c r="E1917" s="111"/>
      <c r="F1917" s="111"/>
      <c r="G1917" s="110"/>
      <c r="H1917" s="108"/>
      <c r="I1917" s="108"/>
      <c r="P1917" s="112"/>
      <c r="Q1917" s="112"/>
    </row>
    <row r="1918" spans="1:17" s="102" customFormat="1">
      <c r="A1918" s="110"/>
      <c r="B1918" s="110"/>
      <c r="C1918" s="111"/>
      <c r="D1918" s="111"/>
      <c r="E1918" s="111"/>
      <c r="F1918" s="111"/>
      <c r="G1918" s="110"/>
      <c r="H1918" s="108"/>
      <c r="I1918" s="108"/>
      <c r="P1918" s="112"/>
      <c r="Q1918" s="112"/>
    </row>
    <row r="1919" spans="1:17" s="102" customFormat="1">
      <c r="A1919" s="110"/>
      <c r="B1919" s="110"/>
      <c r="C1919" s="111"/>
      <c r="D1919" s="111"/>
      <c r="E1919" s="111"/>
      <c r="F1919" s="111"/>
      <c r="G1919" s="110"/>
      <c r="H1919" s="108"/>
      <c r="I1919" s="108"/>
      <c r="P1919" s="112"/>
      <c r="Q1919" s="112"/>
    </row>
    <row r="1920" spans="1:17" s="102" customFormat="1">
      <c r="A1920" s="110"/>
      <c r="B1920" s="110"/>
      <c r="C1920" s="111"/>
      <c r="D1920" s="111"/>
      <c r="E1920" s="111"/>
      <c r="F1920" s="111"/>
      <c r="G1920" s="110"/>
      <c r="H1920" s="108"/>
      <c r="I1920" s="108"/>
      <c r="P1920" s="112"/>
      <c r="Q1920" s="112"/>
    </row>
    <row r="1921" spans="1:17" s="102" customFormat="1">
      <c r="A1921" s="110"/>
      <c r="B1921" s="110"/>
      <c r="C1921" s="111"/>
      <c r="D1921" s="111"/>
      <c r="E1921" s="111"/>
      <c r="F1921" s="111"/>
      <c r="G1921" s="110"/>
      <c r="H1921" s="108"/>
      <c r="I1921" s="108"/>
      <c r="P1921" s="112"/>
      <c r="Q1921" s="112"/>
    </row>
    <row r="1922" spans="1:17" s="102" customFormat="1">
      <c r="A1922" s="110"/>
      <c r="B1922" s="110"/>
      <c r="C1922" s="111"/>
      <c r="D1922" s="111"/>
      <c r="E1922" s="111"/>
      <c r="F1922" s="111"/>
      <c r="G1922" s="110"/>
      <c r="H1922" s="108"/>
      <c r="I1922" s="108"/>
      <c r="P1922" s="112"/>
      <c r="Q1922" s="112"/>
    </row>
    <row r="1923" spans="1:17" s="102" customFormat="1">
      <c r="A1923" s="110"/>
      <c r="B1923" s="110"/>
      <c r="C1923" s="111"/>
      <c r="D1923" s="111"/>
      <c r="E1923" s="111"/>
      <c r="F1923" s="111"/>
      <c r="G1923" s="110"/>
      <c r="H1923" s="108"/>
      <c r="I1923" s="108"/>
      <c r="P1923" s="112"/>
      <c r="Q1923" s="112"/>
    </row>
    <row r="1924" spans="1:17" s="102" customFormat="1">
      <c r="A1924" s="110"/>
      <c r="B1924" s="110"/>
      <c r="C1924" s="111"/>
      <c r="D1924" s="111"/>
      <c r="E1924" s="111"/>
      <c r="F1924" s="111"/>
      <c r="G1924" s="110"/>
      <c r="H1924" s="108"/>
      <c r="I1924" s="108"/>
      <c r="P1924" s="112"/>
      <c r="Q1924" s="112"/>
    </row>
    <row r="1925" spans="1:17" s="102" customFormat="1">
      <c r="A1925" s="110"/>
      <c r="B1925" s="110"/>
      <c r="C1925" s="111"/>
      <c r="D1925" s="111"/>
      <c r="E1925" s="111"/>
      <c r="F1925" s="111"/>
      <c r="G1925" s="110"/>
      <c r="H1925" s="108"/>
      <c r="I1925" s="108"/>
      <c r="P1925" s="112"/>
      <c r="Q1925" s="112"/>
    </row>
    <row r="1926" spans="1:17" s="102" customFormat="1">
      <c r="A1926" s="110"/>
      <c r="B1926" s="110"/>
      <c r="C1926" s="111"/>
      <c r="D1926" s="111"/>
      <c r="E1926" s="111"/>
      <c r="F1926" s="111"/>
      <c r="G1926" s="110"/>
      <c r="H1926" s="108"/>
      <c r="I1926" s="108"/>
      <c r="P1926" s="112"/>
      <c r="Q1926" s="112"/>
    </row>
    <row r="1927" spans="1:17" s="102" customFormat="1">
      <c r="A1927" s="110"/>
      <c r="B1927" s="110"/>
      <c r="C1927" s="111"/>
      <c r="D1927" s="111"/>
      <c r="E1927" s="111"/>
      <c r="F1927" s="111"/>
      <c r="G1927" s="110"/>
      <c r="H1927" s="108"/>
      <c r="I1927" s="108"/>
      <c r="P1927" s="112"/>
      <c r="Q1927" s="112"/>
    </row>
    <row r="1928" spans="1:17" s="102" customFormat="1">
      <c r="A1928" s="110"/>
      <c r="B1928" s="110"/>
      <c r="C1928" s="111"/>
      <c r="D1928" s="111"/>
      <c r="E1928" s="111"/>
      <c r="F1928" s="111"/>
      <c r="G1928" s="110"/>
      <c r="H1928" s="108"/>
      <c r="I1928" s="108"/>
      <c r="P1928" s="112"/>
      <c r="Q1928" s="112"/>
    </row>
    <row r="1929" spans="1:17" s="102" customFormat="1">
      <c r="A1929" s="110"/>
      <c r="B1929" s="110"/>
      <c r="C1929" s="111"/>
      <c r="D1929" s="111"/>
      <c r="E1929" s="111"/>
      <c r="F1929" s="111"/>
      <c r="G1929" s="110"/>
      <c r="H1929" s="108"/>
      <c r="I1929" s="108"/>
      <c r="P1929" s="112"/>
      <c r="Q1929" s="112"/>
    </row>
    <row r="1930" spans="1:17" s="102" customFormat="1">
      <c r="A1930" s="110"/>
      <c r="B1930" s="110"/>
      <c r="C1930" s="111"/>
      <c r="D1930" s="111"/>
      <c r="E1930" s="111"/>
      <c r="F1930" s="111"/>
      <c r="G1930" s="110"/>
      <c r="H1930" s="108"/>
      <c r="I1930" s="108"/>
      <c r="P1930" s="112"/>
      <c r="Q1930" s="112"/>
    </row>
    <row r="1931" spans="1:17" s="102" customFormat="1">
      <c r="A1931" s="110"/>
      <c r="B1931" s="110"/>
      <c r="C1931" s="111"/>
      <c r="D1931" s="111"/>
      <c r="E1931" s="111"/>
      <c r="F1931" s="111"/>
      <c r="G1931" s="110"/>
      <c r="H1931" s="108"/>
      <c r="I1931" s="108"/>
      <c r="P1931" s="112"/>
      <c r="Q1931" s="112"/>
    </row>
    <row r="1932" spans="1:17" s="102" customFormat="1">
      <c r="A1932" s="110"/>
      <c r="B1932" s="110"/>
      <c r="C1932" s="111"/>
      <c r="D1932" s="111"/>
      <c r="E1932" s="111"/>
      <c r="F1932" s="111"/>
      <c r="G1932" s="110"/>
      <c r="H1932" s="108"/>
      <c r="I1932" s="108"/>
      <c r="P1932" s="112"/>
      <c r="Q1932" s="112"/>
    </row>
    <row r="1933" spans="1:17" s="102" customFormat="1">
      <c r="A1933" s="110"/>
      <c r="B1933" s="110"/>
      <c r="C1933" s="111"/>
      <c r="D1933" s="111"/>
      <c r="E1933" s="111"/>
      <c r="F1933" s="111"/>
      <c r="G1933" s="110"/>
      <c r="H1933" s="108"/>
      <c r="I1933" s="108"/>
      <c r="P1933" s="112"/>
      <c r="Q1933" s="112"/>
    </row>
    <row r="1934" spans="1:17" s="102" customFormat="1">
      <c r="A1934" s="110"/>
      <c r="B1934" s="110"/>
      <c r="C1934" s="111"/>
      <c r="D1934" s="111"/>
      <c r="E1934" s="111"/>
      <c r="F1934" s="111"/>
      <c r="G1934" s="110"/>
      <c r="H1934" s="108"/>
      <c r="I1934" s="108"/>
      <c r="P1934" s="112"/>
      <c r="Q1934" s="112"/>
    </row>
    <row r="1935" spans="1:17" s="102" customFormat="1">
      <c r="A1935" s="110"/>
      <c r="B1935" s="110"/>
      <c r="C1935" s="111"/>
      <c r="D1935" s="111"/>
      <c r="E1935" s="111"/>
      <c r="F1935" s="111"/>
      <c r="G1935" s="110"/>
      <c r="H1935" s="108"/>
      <c r="I1935" s="108"/>
      <c r="P1935" s="112"/>
      <c r="Q1935" s="112"/>
    </row>
    <row r="1936" spans="1:17" s="102" customFormat="1">
      <c r="A1936" s="110"/>
      <c r="B1936" s="110"/>
      <c r="C1936" s="111"/>
      <c r="D1936" s="111"/>
      <c r="E1936" s="111"/>
      <c r="F1936" s="111"/>
      <c r="G1936" s="110"/>
      <c r="H1936" s="108"/>
      <c r="I1936" s="108"/>
      <c r="P1936" s="112"/>
      <c r="Q1936" s="112"/>
    </row>
    <row r="1937" spans="1:17" s="102" customFormat="1">
      <c r="A1937" s="110"/>
      <c r="B1937" s="110"/>
      <c r="C1937" s="111"/>
      <c r="D1937" s="111"/>
      <c r="E1937" s="111"/>
      <c r="F1937" s="111"/>
      <c r="G1937" s="110"/>
      <c r="H1937" s="108"/>
      <c r="I1937" s="108"/>
      <c r="P1937" s="112"/>
      <c r="Q1937" s="112"/>
    </row>
    <row r="1938" spans="1:17" s="102" customFormat="1">
      <c r="A1938" s="110"/>
      <c r="B1938" s="110"/>
      <c r="C1938" s="111"/>
      <c r="D1938" s="111"/>
      <c r="E1938" s="111"/>
      <c r="F1938" s="111"/>
      <c r="G1938" s="110"/>
      <c r="H1938" s="108"/>
      <c r="I1938" s="108"/>
      <c r="P1938" s="112"/>
      <c r="Q1938" s="112"/>
    </row>
    <row r="1939" spans="1:17" s="102" customFormat="1">
      <c r="A1939" s="110"/>
      <c r="B1939" s="110"/>
      <c r="C1939" s="111"/>
      <c r="D1939" s="111"/>
      <c r="E1939" s="111"/>
      <c r="F1939" s="111"/>
      <c r="G1939" s="110"/>
      <c r="H1939" s="108"/>
      <c r="I1939" s="108"/>
      <c r="P1939" s="112"/>
      <c r="Q1939" s="112"/>
    </row>
    <row r="1940" spans="1:17" s="102" customFormat="1">
      <c r="A1940" s="110"/>
      <c r="B1940" s="110"/>
      <c r="C1940" s="111"/>
      <c r="D1940" s="111"/>
      <c r="E1940" s="111"/>
      <c r="F1940" s="111"/>
      <c r="G1940" s="110"/>
      <c r="H1940" s="108"/>
      <c r="I1940" s="108"/>
      <c r="P1940" s="112"/>
      <c r="Q1940" s="112"/>
    </row>
    <row r="1941" spans="1:17" s="102" customFormat="1">
      <c r="A1941" s="110"/>
      <c r="B1941" s="110"/>
      <c r="C1941" s="111"/>
      <c r="D1941" s="111"/>
      <c r="E1941" s="111"/>
      <c r="F1941" s="111"/>
      <c r="G1941" s="110"/>
      <c r="H1941" s="108"/>
      <c r="I1941" s="108"/>
      <c r="P1941" s="112"/>
      <c r="Q1941" s="112"/>
    </row>
    <row r="1942" spans="1:17" s="102" customFormat="1">
      <c r="A1942" s="110"/>
      <c r="B1942" s="110"/>
      <c r="C1942" s="111"/>
      <c r="D1942" s="111"/>
      <c r="E1942" s="111"/>
      <c r="F1942" s="111"/>
      <c r="G1942" s="110"/>
      <c r="H1942" s="108"/>
      <c r="I1942" s="108"/>
      <c r="P1942" s="112"/>
      <c r="Q1942" s="112"/>
    </row>
    <row r="1943" spans="1:17" s="102" customFormat="1">
      <c r="A1943" s="110"/>
      <c r="B1943" s="110"/>
      <c r="C1943" s="111"/>
      <c r="D1943" s="111"/>
      <c r="E1943" s="111"/>
      <c r="F1943" s="111"/>
      <c r="G1943" s="110"/>
      <c r="H1943" s="108"/>
      <c r="I1943" s="108"/>
      <c r="P1943" s="112"/>
      <c r="Q1943" s="112"/>
    </row>
    <row r="1944" spans="1:17" s="102" customFormat="1">
      <c r="A1944" s="110"/>
      <c r="B1944" s="110"/>
      <c r="C1944" s="111"/>
      <c r="D1944" s="111"/>
      <c r="E1944" s="111"/>
      <c r="F1944" s="111"/>
      <c r="G1944" s="110"/>
      <c r="H1944" s="108"/>
      <c r="I1944" s="108"/>
      <c r="P1944" s="112"/>
      <c r="Q1944" s="112"/>
    </row>
    <row r="1945" spans="1:17" s="102" customFormat="1">
      <c r="A1945" s="110"/>
      <c r="B1945" s="110"/>
      <c r="C1945" s="111"/>
      <c r="D1945" s="111"/>
      <c r="E1945" s="111"/>
      <c r="F1945" s="111"/>
      <c r="G1945" s="110"/>
      <c r="H1945" s="108"/>
      <c r="I1945" s="108"/>
      <c r="P1945" s="112"/>
      <c r="Q1945" s="112"/>
    </row>
    <row r="1946" spans="1:17" s="102" customFormat="1">
      <c r="A1946" s="110"/>
      <c r="B1946" s="110"/>
      <c r="C1946" s="111"/>
      <c r="D1946" s="111"/>
      <c r="E1946" s="111"/>
      <c r="F1946" s="111"/>
      <c r="G1946" s="110"/>
      <c r="H1946" s="108"/>
      <c r="I1946" s="108"/>
      <c r="P1946" s="112"/>
      <c r="Q1946" s="112"/>
    </row>
    <row r="1947" spans="1:17" s="102" customFormat="1">
      <c r="A1947" s="110"/>
      <c r="B1947" s="110"/>
      <c r="C1947" s="111"/>
      <c r="D1947" s="111"/>
      <c r="E1947" s="111"/>
      <c r="F1947" s="111"/>
      <c r="G1947" s="110"/>
      <c r="H1947" s="108"/>
      <c r="I1947" s="108"/>
      <c r="P1947" s="112"/>
      <c r="Q1947" s="112"/>
    </row>
    <row r="1948" spans="1:17" s="102" customFormat="1">
      <c r="A1948" s="110"/>
      <c r="B1948" s="110"/>
      <c r="C1948" s="111"/>
      <c r="D1948" s="111"/>
      <c r="E1948" s="111"/>
      <c r="F1948" s="111"/>
      <c r="G1948" s="110"/>
      <c r="H1948" s="108"/>
      <c r="I1948" s="108"/>
      <c r="P1948" s="112"/>
      <c r="Q1948" s="112"/>
    </row>
    <row r="1949" spans="1:17" s="102" customFormat="1">
      <c r="A1949" s="110"/>
      <c r="B1949" s="110"/>
      <c r="C1949" s="111"/>
      <c r="D1949" s="111"/>
      <c r="E1949" s="111"/>
      <c r="F1949" s="111"/>
      <c r="G1949" s="110"/>
      <c r="H1949" s="108"/>
      <c r="I1949" s="108"/>
      <c r="P1949" s="112"/>
      <c r="Q1949" s="112"/>
    </row>
    <row r="1950" spans="1:17" s="102" customFormat="1">
      <c r="A1950" s="110"/>
      <c r="B1950" s="110"/>
      <c r="C1950" s="111"/>
      <c r="D1950" s="111"/>
      <c r="E1950" s="111"/>
      <c r="F1950" s="111"/>
      <c r="G1950" s="110"/>
      <c r="H1950" s="108"/>
      <c r="I1950" s="108"/>
      <c r="P1950" s="112"/>
      <c r="Q1950" s="112"/>
    </row>
    <row r="1951" spans="1:17" s="102" customFormat="1">
      <c r="A1951" s="110"/>
      <c r="B1951" s="110"/>
      <c r="C1951" s="111"/>
      <c r="D1951" s="111"/>
      <c r="E1951" s="111"/>
      <c r="F1951" s="111"/>
      <c r="G1951" s="110"/>
      <c r="H1951" s="108"/>
      <c r="I1951" s="108"/>
      <c r="P1951" s="112"/>
      <c r="Q1951" s="112"/>
    </row>
    <row r="1952" spans="1:17" s="102" customFormat="1">
      <c r="A1952" s="110"/>
      <c r="B1952" s="110"/>
      <c r="C1952" s="111"/>
      <c r="D1952" s="111"/>
      <c r="E1952" s="111"/>
      <c r="F1952" s="111"/>
      <c r="G1952" s="110"/>
      <c r="H1952" s="108"/>
      <c r="I1952" s="108"/>
      <c r="P1952" s="112"/>
      <c r="Q1952" s="112"/>
    </row>
    <row r="1953" spans="1:17" s="102" customFormat="1">
      <c r="A1953" s="110"/>
      <c r="B1953" s="110"/>
      <c r="C1953" s="111"/>
      <c r="D1953" s="111"/>
      <c r="E1953" s="111"/>
      <c r="F1953" s="111"/>
      <c r="G1953" s="110"/>
      <c r="H1953" s="108"/>
      <c r="I1953" s="108"/>
      <c r="P1953" s="112"/>
      <c r="Q1953" s="112"/>
    </row>
    <row r="1954" spans="1:17" s="102" customFormat="1">
      <c r="A1954" s="110"/>
      <c r="B1954" s="110"/>
      <c r="C1954" s="111"/>
      <c r="D1954" s="111"/>
      <c r="E1954" s="111"/>
      <c r="F1954" s="111"/>
      <c r="G1954" s="110"/>
      <c r="H1954" s="108"/>
      <c r="I1954" s="108"/>
      <c r="P1954" s="112"/>
      <c r="Q1954" s="112"/>
    </row>
    <row r="1955" spans="1:17" s="102" customFormat="1">
      <c r="A1955" s="110"/>
      <c r="B1955" s="110"/>
      <c r="C1955" s="111"/>
      <c r="D1955" s="111"/>
      <c r="E1955" s="111"/>
      <c r="F1955" s="111"/>
      <c r="G1955" s="110"/>
      <c r="H1955" s="108"/>
      <c r="I1955" s="108"/>
      <c r="P1955" s="112"/>
      <c r="Q1955" s="112"/>
    </row>
    <row r="1956" spans="1:17" s="102" customFormat="1">
      <c r="A1956" s="110"/>
      <c r="B1956" s="110"/>
      <c r="C1956" s="111"/>
      <c r="D1956" s="111"/>
      <c r="E1956" s="111"/>
      <c r="F1956" s="111"/>
      <c r="G1956" s="110"/>
      <c r="H1956" s="108"/>
      <c r="I1956" s="108"/>
      <c r="P1956" s="112"/>
      <c r="Q1956" s="112"/>
    </row>
    <row r="1957" spans="1:17" s="102" customFormat="1">
      <c r="A1957" s="110"/>
      <c r="B1957" s="110"/>
      <c r="C1957" s="111"/>
      <c r="D1957" s="111"/>
      <c r="E1957" s="111"/>
      <c r="F1957" s="111"/>
      <c r="G1957" s="110"/>
      <c r="H1957" s="108"/>
      <c r="I1957" s="108"/>
      <c r="P1957" s="112"/>
      <c r="Q1957" s="112"/>
    </row>
    <row r="1958" spans="1:17" s="102" customFormat="1">
      <c r="A1958" s="110"/>
      <c r="B1958" s="110"/>
      <c r="C1958" s="111"/>
      <c r="D1958" s="111"/>
      <c r="E1958" s="111"/>
      <c r="F1958" s="111"/>
      <c r="G1958" s="110"/>
      <c r="H1958" s="108"/>
      <c r="I1958" s="108"/>
      <c r="P1958" s="112"/>
      <c r="Q1958" s="112"/>
    </row>
    <row r="1959" spans="1:17" s="102" customFormat="1">
      <c r="A1959" s="110"/>
      <c r="B1959" s="110"/>
      <c r="C1959" s="111"/>
      <c r="D1959" s="111"/>
      <c r="E1959" s="111"/>
      <c r="F1959" s="111"/>
      <c r="G1959" s="110"/>
      <c r="H1959" s="108"/>
      <c r="I1959" s="108"/>
      <c r="P1959" s="112"/>
      <c r="Q1959" s="112"/>
    </row>
    <row r="1960" spans="1:17" s="102" customFormat="1">
      <c r="A1960" s="110"/>
      <c r="B1960" s="110"/>
      <c r="C1960" s="111"/>
      <c r="D1960" s="111"/>
      <c r="E1960" s="111"/>
      <c r="F1960" s="111"/>
      <c r="G1960" s="110"/>
      <c r="H1960" s="108"/>
      <c r="I1960" s="108"/>
      <c r="P1960" s="112"/>
      <c r="Q1960" s="112"/>
    </row>
    <row r="1961" spans="1:17" s="102" customFormat="1">
      <c r="A1961" s="110"/>
      <c r="B1961" s="110"/>
      <c r="C1961" s="111"/>
      <c r="D1961" s="111"/>
      <c r="E1961" s="111"/>
      <c r="F1961" s="111"/>
      <c r="G1961" s="110"/>
      <c r="H1961" s="108"/>
      <c r="I1961" s="108"/>
      <c r="P1961" s="112"/>
      <c r="Q1961" s="112"/>
    </row>
    <row r="1962" spans="1:17" s="102" customFormat="1">
      <c r="A1962" s="110"/>
      <c r="B1962" s="110"/>
      <c r="C1962" s="111"/>
      <c r="D1962" s="111"/>
      <c r="E1962" s="111"/>
      <c r="F1962" s="111"/>
      <c r="G1962" s="110"/>
      <c r="H1962" s="108"/>
      <c r="I1962" s="108"/>
      <c r="P1962" s="112"/>
      <c r="Q1962" s="112"/>
    </row>
    <row r="1963" spans="1:17" s="102" customFormat="1">
      <c r="A1963" s="110"/>
      <c r="B1963" s="110"/>
      <c r="C1963" s="111"/>
      <c r="D1963" s="111"/>
      <c r="E1963" s="111"/>
      <c r="F1963" s="111"/>
      <c r="G1963" s="110"/>
      <c r="H1963" s="108"/>
      <c r="I1963" s="108"/>
      <c r="P1963" s="112"/>
      <c r="Q1963" s="112"/>
    </row>
    <row r="1964" spans="1:17" s="102" customFormat="1">
      <c r="A1964" s="110"/>
      <c r="B1964" s="110"/>
      <c r="C1964" s="111"/>
      <c r="D1964" s="111"/>
      <c r="E1964" s="111"/>
      <c r="F1964" s="111"/>
      <c r="G1964" s="110"/>
      <c r="H1964" s="108"/>
      <c r="I1964" s="108"/>
      <c r="P1964" s="112"/>
      <c r="Q1964" s="112"/>
    </row>
    <row r="1965" spans="1:17" s="102" customFormat="1">
      <c r="A1965" s="110"/>
      <c r="B1965" s="110"/>
      <c r="C1965" s="111"/>
      <c r="D1965" s="111"/>
      <c r="E1965" s="111"/>
      <c r="F1965" s="111"/>
      <c r="G1965" s="110"/>
      <c r="H1965" s="108"/>
      <c r="I1965" s="108"/>
      <c r="P1965" s="112"/>
      <c r="Q1965" s="112"/>
    </row>
    <row r="1966" spans="1:17" s="102" customFormat="1">
      <c r="A1966" s="110"/>
      <c r="B1966" s="110"/>
      <c r="C1966" s="111"/>
      <c r="D1966" s="111"/>
      <c r="E1966" s="111"/>
      <c r="F1966" s="111"/>
      <c r="G1966" s="110"/>
      <c r="H1966" s="108"/>
      <c r="I1966" s="108"/>
      <c r="P1966" s="112"/>
      <c r="Q1966" s="112"/>
    </row>
    <row r="1967" spans="1:17" s="102" customFormat="1">
      <c r="A1967" s="110"/>
      <c r="B1967" s="110"/>
      <c r="C1967" s="111"/>
      <c r="D1967" s="111"/>
      <c r="E1967" s="111"/>
      <c r="F1967" s="111"/>
      <c r="G1967" s="110"/>
      <c r="H1967" s="108"/>
      <c r="I1967" s="108"/>
      <c r="P1967" s="112"/>
      <c r="Q1967" s="112"/>
    </row>
    <row r="1968" spans="1:17" s="102" customFormat="1">
      <c r="A1968" s="110"/>
      <c r="B1968" s="110"/>
      <c r="C1968" s="111"/>
      <c r="D1968" s="111"/>
      <c r="E1968" s="111"/>
      <c r="F1968" s="111"/>
      <c r="G1968" s="110"/>
      <c r="H1968" s="108"/>
      <c r="I1968" s="108"/>
      <c r="P1968" s="112"/>
      <c r="Q1968" s="112"/>
    </row>
    <row r="1969" spans="1:17" s="102" customFormat="1">
      <c r="A1969" s="110"/>
      <c r="B1969" s="110"/>
      <c r="C1969" s="111"/>
      <c r="D1969" s="111"/>
      <c r="E1969" s="111"/>
      <c r="F1969" s="111"/>
      <c r="G1969" s="110"/>
      <c r="H1969" s="108"/>
      <c r="I1969" s="108"/>
      <c r="P1969" s="112"/>
      <c r="Q1969" s="112"/>
    </row>
    <row r="1970" spans="1:17" s="102" customFormat="1">
      <c r="A1970" s="110"/>
      <c r="B1970" s="110"/>
      <c r="C1970" s="111"/>
      <c r="D1970" s="111"/>
      <c r="E1970" s="111"/>
      <c r="F1970" s="111"/>
      <c r="G1970" s="110"/>
      <c r="H1970" s="108"/>
      <c r="I1970" s="108"/>
      <c r="P1970" s="112"/>
      <c r="Q1970" s="112"/>
    </row>
    <row r="1971" spans="1:17" s="102" customFormat="1">
      <c r="A1971" s="110"/>
      <c r="B1971" s="110"/>
      <c r="C1971" s="111"/>
      <c r="D1971" s="111"/>
      <c r="E1971" s="111"/>
      <c r="F1971" s="111"/>
      <c r="G1971" s="110"/>
      <c r="H1971" s="108"/>
      <c r="I1971" s="108"/>
      <c r="P1971" s="112"/>
      <c r="Q1971" s="112"/>
    </row>
    <row r="1972" spans="1:17" s="102" customFormat="1">
      <c r="A1972" s="110"/>
      <c r="B1972" s="110"/>
      <c r="C1972" s="111"/>
      <c r="D1972" s="111"/>
      <c r="E1972" s="111"/>
      <c r="F1972" s="111"/>
      <c r="G1972" s="110"/>
      <c r="H1972" s="108"/>
      <c r="I1972" s="108"/>
      <c r="P1972" s="112"/>
      <c r="Q1972" s="112"/>
    </row>
    <row r="1973" spans="1:17" s="102" customFormat="1">
      <c r="A1973" s="110"/>
      <c r="B1973" s="110"/>
      <c r="C1973" s="111"/>
      <c r="D1973" s="111"/>
      <c r="E1973" s="111"/>
      <c r="F1973" s="111"/>
      <c r="G1973" s="110"/>
      <c r="H1973" s="108"/>
      <c r="I1973" s="108"/>
      <c r="P1973" s="112"/>
      <c r="Q1973" s="112"/>
    </row>
    <row r="1974" spans="1:17" s="102" customFormat="1">
      <c r="A1974" s="110"/>
      <c r="B1974" s="110"/>
      <c r="C1974" s="111"/>
      <c r="D1974" s="111"/>
      <c r="E1974" s="111"/>
      <c r="F1974" s="111"/>
      <c r="G1974" s="110"/>
      <c r="H1974" s="108"/>
      <c r="I1974" s="108"/>
      <c r="P1974" s="112"/>
      <c r="Q1974" s="112"/>
    </row>
    <row r="1975" spans="1:17" s="102" customFormat="1">
      <c r="A1975" s="110"/>
      <c r="B1975" s="110"/>
      <c r="C1975" s="111"/>
      <c r="D1975" s="111"/>
      <c r="E1975" s="111"/>
      <c r="F1975" s="111"/>
      <c r="G1975" s="110"/>
      <c r="H1975" s="108"/>
      <c r="I1975" s="108"/>
      <c r="P1975" s="112"/>
      <c r="Q1975" s="112"/>
    </row>
    <row r="1976" spans="1:17" s="102" customFormat="1">
      <c r="A1976" s="110"/>
      <c r="B1976" s="110"/>
      <c r="C1976" s="111"/>
      <c r="D1976" s="111"/>
      <c r="E1976" s="111"/>
      <c r="F1976" s="111"/>
      <c r="G1976" s="110"/>
      <c r="H1976" s="108"/>
      <c r="I1976" s="108"/>
      <c r="P1976" s="112"/>
      <c r="Q1976" s="112"/>
    </row>
    <row r="1977" spans="1:17" s="102" customFormat="1">
      <c r="A1977" s="110"/>
      <c r="B1977" s="110"/>
      <c r="C1977" s="111"/>
      <c r="D1977" s="111"/>
      <c r="E1977" s="111"/>
      <c r="F1977" s="111"/>
      <c r="G1977" s="110"/>
      <c r="H1977" s="108"/>
      <c r="I1977" s="108"/>
      <c r="P1977" s="112"/>
      <c r="Q1977" s="112"/>
    </row>
    <row r="1978" spans="1:17" s="102" customFormat="1">
      <c r="A1978" s="110"/>
      <c r="B1978" s="110"/>
      <c r="C1978" s="111"/>
      <c r="D1978" s="111"/>
      <c r="E1978" s="111"/>
      <c r="F1978" s="111"/>
      <c r="G1978" s="110"/>
      <c r="H1978" s="108"/>
      <c r="I1978" s="108"/>
      <c r="P1978" s="112"/>
      <c r="Q1978" s="112"/>
    </row>
    <row r="1979" spans="1:17" s="102" customFormat="1">
      <c r="A1979" s="110"/>
      <c r="B1979" s="110"/>
      <c r="C1979" s="111"/>
      <c r="D1979" s="111"/>
      <c r="E1979" s="111"/>
      <c r="F1979" s="111"/>
      <c r="G1979" s="110"/>
      <c r="H1979" s="108"/>
      <c r="I1979" s="108"/>
      <c r="P1979" s="112"/>
      <c r="Q1979" s="112"/>
    </row>
    <row r="1980" spans="1:17" s="102" customFormat="1">
      <c r="A1980" s="110"/>
      <c r="B1980" s="110"/>
      <c r="C1980" s="111"/>
      <c r="D1980" s="111"/>
      <c r="E1980" s="111"/>
      <c r="F1980" s="111"/>
      <c r="G1980" s="110"/>
      <c r="H1980" s="108"/>
      <c r="I1980" s="108"/>
      <c r="P1980" s="112"/>
      <c r="Q1980" s="112"/>
    </row>
    <row r="1981" spans="1:17" s="102" customFormat="1">
      <c r="A1981" s="110"/>
      <c r="B1981" s="110"/>
      <c r="C1981" s="111"/>
      <c r="D1981" s="111"/>
      <c r="E1981" s="111"/>
      <c r="F1981" s="111"/>
      <c r="G1981" s="110"/>
      <c r="H1981" s="108"/>
      <c r="I1981" s="108"/>
      <c r="P1981" s="112"/>
      <c r="Q1981" s="112"/>
    </row>
    <row r="1982" spans="1:17" s="102" customFormat="1">
      <c r="A1982" s="110"/>
      <c r="B1982" s="110"/>
      <c r="C1982" s="111"/>
      <c r="D1982" s="111"/>
      <c r="E1982" s="111"/>
      <c r="F1982" s="111"/>
      <c r="G1982" s="110"/>
      <c r="H1982" s="108"/>
      <c r="I1982" s="108"/>
      <c r="P1982" s="112"/>
      <c r="Q1982" s="112"/>
    </row>
    <row r="1983" spans="1:17" s="102" customFormat="1">
      <c r="A1983" s="110"/>
      <c r="B1983" s="110"/>
      <c r="C1983" s="111"/>
      <c r="D1983" s="111"/>
      <c r="E1983" s="111"/>
      <c r="F1983" s="111"/>
      <c r="G1983" s="110"/>
      <c r="H1983" s="108"/>
      <c r="I1983" s="108"/>
      <c r="P1983" s="112"/>
      <c r="Q1983" s="112"/>
    </row>
    <row r="1984" spans="1:17" s="102" customFormat="1">
      <c r="A1984" s="110"/>
      <c r="B1984" s="110"/>
      <c r="C1984" s="111"/>
      <c r="D1984" s="111"/>
      <c r="E1984" s="111"/>
      <c r="F1984" s="111"/>
      <c r="G1984" s="110"/>
      <c r="H1984" s="108"/>
      <c r="I1984" s="108"/>
      <c r="P1984" s="112"/>
      <c r="Q1984" s="112"/>
    </row>
    <row r="1985" spans="1:17" s="102" customFormat="1">
      <c r="A1985" s="110"/>
      <c r="B1985" s="110"/>
      <c r="C1985" s="111"/>
      <c r="D1985" s="111"/>
      <c r="E1985" s="111"/>
      <c r="F1985" s="111"/>
      <c r="G1985" s="110"/>
      <c r="H1985" s="108"/>
      <c r="I1985" s="108"/>
      <c r="P1985" s="112"/>
      <c r="Q1985" s="112"/>
    </row>
    <row r="1986" spans="1:17" s="102" customFormat="1">
      <c r="A1986" s="110"/>
      <c r="B1986" s="110"/>
      <c r="C1986" s="111"/>
      <c r="D1986" s="111"/>
      <c r="E1986" s="111"/>
      <c r="F1986" s="111"/>
      <c r="G1986" s="110"/>
      <c r="H1986" s="108"/>
      <c r="I1986" s="108"/>
      <c r="P1986" s="112"/>
      <c r="Q1986" s="112"/>
    </row>
    <row r="1987" spans="1:17" s="102" customFormat="1">
      <c r="A1987" s="110"/>
      <c r="B1987" s="110"/>
      <c r="C1987" s="111"/>
      <c r="D1987" s="111"/>
      <c r="E1987" s="111"/>
      <c r="F1987" s="111"/>
      <c r="G1987" s="110"/>
      <c r="H1987" s="108"/>
      <c r="I1987" s="108"/>
      <c r="P1987" s="112"/>
      <c r="Q1987" s="112"/>
    </row>
    <row r="1988" spans="1:17" s="102" customFormat="1">
      <c r="A1988" s="110"/>
      <c r="B1988" s="110"/>
      <c r="C1988" s="111"/>
      <c r="D1988" s="111"/>
      <c r="E1988" s="111"/>
      <c r="F1988" s="111"/>
      <c r="G1988" s="110"/>
      <c r="H1988" s="108"/>
      <c r="I1988" s="108"/>
      <c r="P1988" s="112"/>
      <c r="Q1988" s="112"/>
    </row>
    <row r="1989" spans="1:17" s="102" customFormat="1">
      <c r="A1989" s="110"/>
      <c r="B1989" s="110"/>
      <c r="C1989" s="111"/>
      <c r="D1989" s="111"/>
      <c r="E1989" s="111"/>
      <c r="F1989" s="111"/>
      <c r="G1989" s="110"/>
      <c r="H1989" s="108"/>
      <c r="I1989" s="108"/>
      <c r="P1989" s="112"/>
      <c r="Q1989" s="112"/>
    </row>
    <row r="1990" spans="1:17" s="102" customFormat="1">
      <c r="A1990" s="110"/>
      <c r="B1990" s="110"/>
      <c r="C1990" s="111"/>
      <c r="D1990" s="111"/>
      <c r="E1990" s="111"/>
      <c r="F1990" s="111"/>
      <c r="G1990" s="110"/>
      <c r="H1990" s="108"/>
      <c r="I1990" s="108"/>
      <c r="P1990" s="112"/>
      <c r="Q1990" s="112"/>
    </row>
    <row r="1991" spans="1:17" s="102" customFormat="1">
      <c r="A1991" s="110"/>
      <c r="B1991" s="110"/>
      <c r="C1991" s="111"/>
      <c r="D1991" s="111"/>
      <c r="E1991" s="111"/>
      <c r="F1991" s="111"/>
      <c r="G1991" s="110"/>
      <c r="H1991" s="108"/>
      <c r="I1991" s="108"/>
      <c r="P1991" s="112"/>
      <c r="Q1991" s="112"/>
    </row>
    <row r="1992" spans="1:17" s="102" customFormat="1">
      <c r="A1992" s="110"/>
      <c r="B1992" s="110"/>
      <c r="C1992" s="111"/>
      <c r="D1992" s="111"/>
      <c r="E1992" s="111"/>
      <c r="F1992" s="111"/>
      <c r="G1992" s="110"/>
      <c r="H1992" s="108"/>
      <c r="I1992" s="108"/>
      <c r="P1992" s="112"/>
      <c r="Q1992" s="112"/>
    </row>
    <row r="1993" spans="1:17" s="102" customFormat="1">
      <c r="A1993" s="110"/>
      <c r="B1993" s="110"/>
      <c r="C1993" s="111"/>
      <c r="D1993" s="111"/>
      <c r="E1993" s="111"/>
      <c r="F1993" s="111"/>
      <c r="G1993" s="110"/>
      <c r="H1993" s="108"/>
      <c r="I1993" s="108"/>
      <c r="P1993" s="112"/>
      <c r="Q1993" s="112"/>
    </row>
    <row r="1994" spans="1:17" s="102" customFormat="1">
      <c r="A1994" s="110"/>
      <c r="B1994" s="110"/>
      <c r="C1994" s="111"/>
      <c r="D1994" s="111"/>
      <c r="E1994" s="111"/>
      <c r="F1994" s="111"/>
      <c r="G1994" s="110"/>
      <c r="H1994" s="108"/>
      <c r="I1994" s="108"/>
      <c r="P1994" s="112"/>
      <c r="Q1994" s="112"/>
    </row>
    <row r="1995" spans="1:17" s="102" customFormat="1">
      <c r="A1995" s="110"/>
      <c r="B1995" s="110"/>
      <c r="C1995" s="111"/>
      <c r="D1995" s="111"/>
      <c r="E1995" s="111"/>
      <c r="F1995" s="111"/>
      <c r="G1995" s="110"/>
      <c r="H1995" s="108"/>
      <c r="I1995" s="108"/>
      <c r="P1995" s="112"/>
      <c r="Q1995" s="112"/>
    </row>
    <row r="1996" spans="1:17" s="102" customFormat="1">
      <c r="A1996" s="110"/>
      <c r="B1996" s="110"/>
      <c r="C1996" s="111"/>
      <c r="D1996" s="111"/>
      <c r="E1996" s="111"/>
      <c r="F1996" s="111"/>
      <c r="G1996" s="110"/>
      <c r="H1996" s="108"/>
      <c r="I1996" s="108"/>
      <c r="P1996" s="112"/>
      <c r="Q1996" s="112"/>
    </row>
    <row r="1997" spans="1:17" s="102" customFormat="1">
      <c r="A1997" s="110"/>
      <c r="B1997" s="110"/>
      <c r="C1997" s="111"/>
      <c r="D1997" s="111"/>
      <c r="E1997" s="111"/>
      <c r="F1997" s="111"/>
      <c r="G1997" s="110"/>
      <c r="H1997" s="108"/>
      <c r="I1997" s="108"/>
      <c r="P1997" s="112"/>
      <c r="Q1997" s="112"/>
    </row>
    <row r="1998" spans="1:17" s="102" customFormat="1">
      <c r="A1998" s="110"/>
      <c r="B1998" s="110"/>
      <c r="C1998" s="111"/>
      <c r="D1998" s="111"/>
      <c r="E1998" s="111"/>
      <c r="F1998" s="111"/>
      <c r="G1998" s="110"/>
      <c r="H1998" s="108"/>
      <c r="I1998" s="108"/>
      <c r="P1998" s="112"/>
      <c r="Q1998" s="112"/>
    </row>
    <row r="1999" spans="1:17" s="102" customFormat="1">
      <c r="A1999" s="110"/>
      <c r="B1999" s="110"/>
      <c r="C1999" s="111"/>
      <c r="D1999" s="111"/>
      <c r="E1999" s="111"/>
      <c r="F1999" s="111"/>
      <c r="G1999" s="110"/>
      <c r="H1999" s="108"/>
      <c r="I1999" s="108"/>
      <c r="P1999" s="112"/>
      <c r="Q1999" s="112"/>
    </row>
    <row r="2000" spans="1:17" s="102" customFormat="1">
      <c r="A2000" s="110"/>
      <c r="B2000" s="110"/>
      <c r="C2000" s="111"/>
      <c r="D2000" s="111"/>
      <c r="E2000" s="111"/>
      <c r="F2000" s="111"/>
      <c r="G2000" s="110"/>
      <c r="H2000" s="108"/>
      <c r="I2000" s="108"/>
      <c r="P2000" s="112"/>
      <c r="Q2000" s="112"/>
    </row>
    <row r="2001" spans="1:17" s="102" customFormat="1">
      <c r="A2001" s="110"/>
      <c r="B2001" s="110"/>
      <c r="C2001" s="111"/>
      <c r="D2001" s="111"/>
      <c r="E2001" s="111"/>
      <c r="F2001" s="111"/>
      <c r="G2001" s="110"/>
      <c r="H2001" s="108"/>
      <c r="I2001" s="108"/>
      <c r="P2001" s="112"/>
      <c r="Q2001" s="112"/>
    </row>
    <row r="2002" spans="1:17" s="102" customFormat="1">
      <c r="A2002" s="110"/>
      <c r="B2002" s="110"/>
      <c r="C2002" s="111"/>
      <c r="D2002" s="111"/>
      <c r="E2002" s="111"/>
      <c r="F2002" s="111"/>
      <c r="G2002" s="110"/>
      <c r="H2002" s="108"/>
      <c r="I2002" s="108"/>
      <c r="P2002" s="112"/>
      <c r="Q2002" s="112"/>
    </row>
    <row r="2003" spans="1:17" s="102" customFormat="1">
      <c r="A2003" s="110"/>
      <c r="B2003" s="110"/>
      <c r="C2003" s="111"/>
      <c r="D2003" s="111"/>
      <c r="E2003" s="111"/>
      <c r="F2003" s="111"/>
      <c r="G2003" s="110"/>
      <c r="H2003" s="108"/>
      <c r="I2003" s="108"/>
      <c r="P2003" s="112"/>
      <c r="Q2003" s="112"/>
    </row>
    <row r="2004" spans="1:17" s="102" customFormat="1">
      <c r="A2004" s="110"/>
      <c r="B2004" s="110"/>
      <c r="C2004" s="111"/>
      <c r="D2004" s="111"/>
      <c r="E2004" s="111"/>
      <c r="F2004" s="111"/>
      <c r="G2004" s="110"/>
      <c r="H2004" s="108"/>
      <c r="I2004" s="108"/>
      <c r="P2004" s="112"/>
      <c r="Q2004" s="112"/>
    </row>
    <row r="2005" spans="1:17" s="102" customFormat="1">
      <c r="A2005" s="110"/>
      <c r="B2005" s="110"/>
      <c r="C2005" s="111"/>
      <c r="D2005" s="111"/>
      <c r="E2005" s="111"/>
      <c r="F2005" s="111"/>
      <c r="G2005" s="110"/>
      <c r="H2005" s="108"/>
      <c r="I2005" s="108"/>
      <c r="P2005" s="112"/>
      <c r="Q2005" s="112"/>
    </row>
    <row r="2006" spans="1:17" s="102" customFormat="1">
      <c r="A2006" s="110"/>
      <c r="B2006" s="110"/>
      <c r="C2006" s="111"/>
      <c r="D2006" s="111"/>
      <c r="E2006" s="111"/>
      <c r="F2006" s="111"/>
      <c r="G2006" s="110"/>
      <c r="H2006" s="108"/>
      <c r="I2006" s="108"/>
      <c r="P2006" s="112"/>
      <c r="Q2006" s="112"/>
    </row>
    <row r="2007" spans="1:17" s="102" customFormat="1">
      <c r="A2007" s="110"/>
      <c r="B2007" s="110"/>
      <c r="C2007" s="111"/>
      <c r="D2007" s="111"/>
      <c r="E2007" s="111"/>
      <c r="F2007" s="111"/>
      <c r="G2007" s="110"/>
      <c r="H2007" s="108"/>
      <c r="I2007" s="108"/>
      <c r="P2007" s="112"/>
      <c r="Q2007" s="112"/>
    </row>
    <row r="2008" spans="1:17" s="102" customFormat="1">
      <c r="A2008" s="110"/>
      <c r="B2008" s="110"/>
      <c r="C2008" s="111"/>
      <c r="D2008" s="111"/>
      <c r="E2008" s="111"/>
      <c r="F2008" s="111"/>
      <c r="G2008" s="110"/>
      <c r="H2008" s="108"/>
      <c r="I2008" s="108"/>
      <c r="P2008" s="112"/>
      <c r="Q2008" s="112"/>
    </row>
    <row r="2009" spans="1:17" s="102" customFormat="1">
      <c r="A2009" s="110"/>
      <c r="B2009" s="110"/>
      <c r="C2009" s="111"/>
      <c r="D2009" s="111"/>
      <c r="E2009" s="111"/>
      <c r="F2009" s="111"/>
      <c r="G2009" s="110"/>
      <c r="H2009" s="108"/>
      <c r="I2009" s="108"/>
      <c r="P2009" s="112"/>
      <c r="Q2009" s="112"/>
    </row>
    <row r="2010" spans="1:17" s="102" customFormat="1">
      <c r="A2010" s="110"/>
      <c r="B2010" s="110"/>
      <c r="C2010" s="111"/>
      <c r="D2010" s="111"/>
      <c r="E2010" s="111"/>
      <c r="F2010" s="111"/>
      <c r="G2010" s="110"/>
      <c r="H2010" s="108"/>
      <c r="I2010" s="108"/>
      <c r="P2010" s="112"/>
      <c r="Q2010" s="112"/>
    </row>
    <row r="2011" spans="1:17" s="102" customFormat="1">
      <c r="A2011" s="110"/>
      <c r="B2011" s="110"/>
      <c r="C2011" s="111"/>
      <c r="D2011" s="111"/>
      <c r="E2011" s="111"/>
      <c r="F2011" s="111"/>
      <c r="G2011" s="110"/>
      <c r="H2011" s="108"/>
      <c r="I2011" s="108"/>
      <c r="P2011" s="112"/>
      <c r="Q2011" s="112"/>
    </row>
    <row r="2012" spans="1:17" s="102" customFormat="1">
      <c r="A2012" s="110"/>
      <c r="B2012" s="110"/>
      <c r="C2012" s="111"/>
      <c r="D2012" s="111"/>
      <c r="E2012" s="111"/>
      <c r="F2012" s="111"/>
      <c r="G2012" s="110"/>
      <c r="H2012" s="108"/>
      <c r="I2012" s="108"/>
      <c r="P2012" s="112"/>
      <c r="Q2012" s="112"/>
    </row>
    <row r="2013" spans="1:17" s="102" customFormat="1">
      <c r="A2013" s="110"/>
      <c r="B2013" s="110"/>
      <c r="C2013" s="111"/>
      <c r="D2013" s="111"/>
      <c r="E2013" s="111"/>
      <c r="F2013" s="111"/>
      <c r="G2013" s="110"/>
      <c r="H2013" s="108"/>
      <c r="I2013" s="108"/>
      <c r="P2013" s="112"/>
      <c r="Q2013" s="112"/>
    </row>
    <row r="2014" spans="1:17" s="102" customFormat="1">
      <c r="A2014" s="110"/>
      <c r="B2014" s="110"/>
      <c r="C2014" s="111"/>
      <c r="D2014" s="111"/>
      <c r="E2014" s="111"/>
      <c r="F2014" s="111"/>
      <c r="G2014" s="110"/>
      <c r="H2014" s="108"/>
      <c r="I2014" s="108"/>
      <c r="P2014" s="112"/>
      <c r="Q2014" s="112"/>
    </row>
    <row r="2015" spans="1:17" s="102" customFormat="1">
      <c r="A2015" s="110"/>
      <c r="B2015" s="110"/>
      <c r="C2015" s="111"/>
      <c r="D2015" s="111"/>
      <c r="E2015" s="111"/>
      <c r="F2015" s="111"/>
      <c r="G2015" s="110"/>
      <c r="H2015" s="108"/>
      <c r="I2015" s="108"/>
      <c r="P2015" s="112"/>
      <c r="Q2015" s="112"/>
    </row>
    <row r="2016" spans="1:17" s="102" customFormat="1">
      <c r="A2016" s="110"/>
      <c r="B2016" s="110"/>
      <c r="C2016" s="111"/>
      <c r="D2016" s="111"/>
      <c r="E2016" s="111"/>
      <c r="F2016" s="111"/>
      <c r="G2016" s="110"/>
      <c r="H2016" s="108"/>
      <c r="I2016" s="108"/>
      <c r="P2016" s="112"/>
      <c r="Q2016" s="112"/>
    </row>
    <row r="2017" spans="1:17" s="102" customFormat="1">
      <c r="A2017" s="110"/>
      <c r="B2017" s="110"/>
      <c r="C2017" s="111"/>
      <c r="D2017" s="111"/>
      <c r="E2017" s="111"/>
      <c r="F2017" s="111"/>
      <c r="G2017" s="110"/>
      <c r="H2017" s="108"/>
      <c r="I2017" s="108"/>
      <c r="P2017" s="112"/>
      <c r="Q2017" s="112"/>
    </row>
    <row r="2018" spans="1:17" s="102" customFormat="1">
      <c r="A2018" s="110"/>
      <c r="B2018" s="110"/>
      <c r="C2018" s="111"/>
      <c r="D2018" s="111"/>
      <c r="E2018" s="111"/>
      <c r="F2018" s="111"/>
      <c r="G2018" s="110"/>
      <c r="H2018" s="108"/>
      <c r="I2018" s="108"/>
      <c r="P2018" s="112"/>
      <c r="Q2018" s="112"/>
    </row>
    <row r="2019" spans="1:17" s="102" customFormat="1">
      <c r="A2019" s="110"/>
      <c r="B2019" s="110"/>
      <c r="C2019" s="111"/>
      <c r="D2019" s="111"/>
      <c r="E2019" s="111"/>
      <c r="F2019" s="111"/>
      <c r="G2019" s="110"/>
      <c r="H2019" s="108"/>
      <c r="I2019" s="108"/>
      <c r="P2019" s="112"/>
      <c r="Q2019" s="112"/>
    </row>
    <row r="2020" spans="1:17" s="102" customFormat="1">
      <c r="A2020" s="110"/>
      <c r="B2020" s="110"/>
      <c r="C2020" s="111"/>
      <c r="D2020" s="111"/>
      <c r="E2020" s="111"/>
      <c r="F2020" s="111"/>
      <c r="G2020" s="110"/>
      <c r="H2020" s="108"/>
      <c r="I2020" s="108"/>
      <c r="P2020" s="112"/>
      <c r="Q2020" s="112"/>
    </row>
    <row r="2021" spans="1:17" s="102" customFormat="1">
      <c r="A2021" s="110"/>
      <c r="B2021" s="110"/>
      <c r="C2021" s="111"/>
      <c r="D2021" s="111"/>
      <c r="E2021" s="111"/>
      <c r="F2021" s="111"/>
      <c r="G2021" s="110"/>
      <c r="H2021" s="108"/>
      <c r="I2021" s="108"/>
      <c r="P2021" s="112"/>
      <c r="Q2021" s="112"/>
    </row>
    <row r="2022" spans="1:17" s="102" customFormat="1">
      <c r="A2022" s="110"/>
      <c r="B2022" s="110"/>
      <c r="C2022" s="111"/>
      <c r="D2022" s="111"/>
      <c r="E2022" s="111"/>
      <c r="F2022" s="111"/>
      <c r="G2022" s="110"/>
      <c r="H2022" s="108"/>
      <c r="I2022" s="108"/>
      <c r="P2022" s="112"/>
      <c r="Q2022" s="112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>
      <formula1>$Y$13:$Y$14</formula1>
    </dataValidation>
    <dataValidation type="list" allowBlank="1" showInputMessage="1" showErrorMessage="1" sqref="G13:G213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'Input Lists'!$C$2:$C$53</xm:f>
          </x14:formula1>
          <xm:sqref>T13:T213</xm:sqref>
        </x14:dataValidation>
        <x14:dataValidation type="list" allowBlank="1" showInputMessage="1" showErrorMessage="1">
          <x14:formula1>
            <xm:f>'Input Lists'!$A$2:$A$53</xm:f>
          </x14:formula1>
          <xm:sqref>U13:U213</xm:sqref>
        </x14:dataValidation>
        <x14:dataValidation type="list" allowBlank="1" showInputMessage="1" showErrorMessage="1">
          <x14:formula1>
            <xm:f>'Input Lists'!$B$2:$B$53</xm:f>
          </x14:formula1>
          <xm:sqref>V13:V213</xm:sqref>
        </x14:dataValidation>
        <x14:dataValidation type="list" allowBlank="1" showInputMessage="1" showErrorMessage="1">
          <x14:formula1>
            <xm:f>'Input Lists'!$E$2:$E$47</xm:f>
          </x14:formula1>
          <xm:sqref>D13</xm:sqref>
        </x14:dataValidation>
        <x14:dataValidation type="list" allowBlank="1" showInputMessage="1" showErrorMessage="1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7"/>
  <sheetViews>
    <sheetView workbookViewId="0">
      <selection activeCell="A9" sqref="A9"/>
    </sheetView>
  </sheetViews>
  <sheetFormatPr defaultRowHeight="14.4"/>
  <cols>
    <col min="1" max="1" width="36.578125" customWidth="1"/>
    <col min="2" max="2" width="11.578125" bestFit="1" customWidth="1"/>
    <col min="3" max="3" width="9" customWidth="1"/>
  </cols>
  <sheetData>
    <row r="1" spans="1:3" ht="22.5" customHeight="1">
      <c r="A1" s="34" t="s">
        <v>122</v>
      </c>
      <c r="B1" s="20"/>
    </row>
    <row r="2" spans="1:3" ht="22.5" customHeight="1">
      <c r="A2" s="5" t="s">
        <v>123</v>
      </c>
      <c r="B2" s="14">
        <f>'Sales Log'!I214/'Scoreboard Total'!B3</f>
        <v>0.31638418079096048</v>
      </c>
    </row>
    <row r="3" spans="1:3" ht="22.5" customHeight="1">
      <c r="A3" s="5" t="s">
        <v>124</v>
      </c>
      <c r="B3" s="6">
        <f>'Sales Log'!D214</f>
        <v>177</v>
      </c>
    </row>
    <row r="4" spans="1:3" ht="21.75" customHeight="1">
      <c r="A4" s="5" t="s">
        <v>125</v>
      </c>
      <c r="B4" s="7">
        <f>'Sales Log'!$F$214</f>
        <v>29.779661016949152</v>
      </c>
    </row>
    <row r="5" spans="1:3" ht="22.5" customHeight="1">
      <c r="A5" s="5" t="s">
        <v>126</v>
      </c>
      <c r="B5" s="8">
        <f>'Sales Log'!$J$214</f>
        <v>42092.69</v>
      </c>
    </row>
    <row r="6" spans="1:3" ht="22.5" customHeight="1">
      <c r="A6" s="5" t="s">
        <v>127</v>
      </c>
      <c r="B6" s="8">
        <f>'Sales Log'!$K$214</f>
        <v>41448.615706214689</v>
      </c>
    </row>
    <row r="7" spans="1:3" ht="22.5" customHeight="1">
      <c r="A7" s="5" t="s">
        <v>128</v>
      </c>
      <c r="B7" s="8">
        <f>'Sales Log'!$M$214</f>
        <v>969.23669030868223</v>
      </c>
    </row>
    <row r="8" spans="1:3" ht="22.5" customHeight="1">
      <c r="A8" s="5" t="s">
        <v>129</v>
      </c>
      <c r="B8" s="9">
        <f>'Sales Log'!L214</f>
        <v>43.428700564971734</v>
      </c>
    </row>
    <row r="9" spans="1:3" ht="22.5" customHeight="1">
      <c r="A9" s="5" t="s">
        <v>130</v>
      </c>
      <c r="B9" s="9">
        <f>'Sales Log'!$N$214</f>
        <v>42.764183527776012</v>
      </c>
    </row>
    <row r="10" spans="1:3" ht="22.5" customHeight="1">
      <c r="A10" s="5" t="s">
        <v>131</v>
      </c>
      <c r="B10" s="8">
        <f>'Sales Log'!$O$214</f>
        <v>644.07429378531083</v>
      </c>
    </row>
    <row r="11" spans="1:3" ht="22.5" customHeight="1">
      <c r="A11" s="5" t="s">
        <v>132</v>
      </c>
      <c r="B11" s="8">
        <f>'Sales Log'!$P$214</f>
        <v>1224.861073446328</v>
      </c>
    </row>
    <row r="12" spans="1:3" ht="22.5" customHeight="1">
      <c r="A12" s="5" t="s">
        <v>133</v>
      </c>
      <c r="B12" s="8">
        <f>'Sales Log'!$Q$214</f>
        <v>1457.0569491525423</v>
      </c>
    </row>
    <row r="13" spans="1:3" ht="22.5" customHeight="1">
      <c r="A13" s="5" t="s">
        <v>134</v>
      </c>
      <c r="B13" s="8">
        <f>'Sales Log'!$R$214</f>
        <v>2681.9180225988712</v>
      </c>
    </row>
    <row r="14" spans="1:3" ht="21.75" customHeight="1">
      <c r="A14" s="5" t="s">
        <v>135</v>
      </c>
      <c r="B14" s="10">
        <f>B13*B3</f>
        <v>474699.49000000022</v>
      </c>
      <c r="C14" s="45"/>
    </row>
    <row r="15" spans="1:3" ht="21.75" customHeight="1">
      <c r="A15" s="5" t="s">
        <v>89</v>
      </c>
      <c r="B15" s="9">
        <f>(B13/(B6)*(360/B4))</f>
        <v>0.78220073381325672</v>
      </c>
    </row>
    <row r="16" spans="1:3" ht="21.75" customHeight="1">
      <c r="A16" s="5" t="s">
        <v>136</v>
      </c>
      <c r="B16" s="9">
        <f>'Sales Log'!AA214/'Scoreboard Total'!B3</f>
        <v>0.3559322033898305</v>
      </c>
    </row>
    <row r="17" spans="1:2" ht="21.75" customHeight="1">
      <c r="A17" s="5" t="s">
        <v>137</v>
      </c>
      <c r="B17" s="47">
        <f>'Sales Log'!$AB$214</f>
        <v>172.57937853107347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00" workbookViewId="0">
      <pane xSplit="1" topLeftCell="B1" activePane="topRight" state="frozen"/>
      <selection pane="topRight" activeCell="A2" sqref="A2"/>
    </sheetView>
  </sheetViews>
  <sheetFormatPr defaultRowHeight="14.4"/>
  <cols>
    <col min="1" max="1" width="37.68359375" bestFit="1" customWidth="1"/>
    <col min="2" max="2" width="13.41796875" customWidth="1"/>
    <col min="3" max="13" width="19.68359375" customWidth="1"/>
  </cols>
  <sheetData>
    <row r="1" spans="1:13" ht="22.5" customHeight="1">
      <c r="A1" s="21" t="s">
        <v>138</v>
      </c>
      <c r="B1" s="22"/>
      <c r="C1" s="44" t="s">
        <v>139</v>
      </c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2.5" customHeight="1">
      <c r="A2" s="23" t="s">
        <v>91</v>
      </c>
      <c r="B2" s="23" t="s">
        <v>140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2.5" customHeight="1">
      <c r="A3" s="5" t="s">
        <v>141</v>
      </c>
      <c r="B3" s="14">
        <f>COUNTIFS('Sales Log'!$I$14:$I$213,"No")/B4</f>
        <v>0.31638418079096048</v>
      </c>
      <c r="C3" s="14" t="e">
        <f>COUNTIFS('Sales Log'!$I$14:$I$213,"No",'Sales Log'!$U$14:$U$213,'Scoreboard DM'!C2)/C4</f>
        <v>#DIV/0!</v>
      </c>
      <c r="D3" s="14" t="e">
        <f>COUNTIFS('Sales Log'!$I$14:$I$213,"No",'Sales Log'!$U$14:$U$213,'Scoreboard DM'!D2)/D4</f>
        <v>#DIV/0!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124</v>
      </c>
      <c r="B4" s="40">
        <f>'Sales Log'!D214</f>
        <v>177</v>
      </c>
      <c r="C4" s="41">
        <f>COUNTIF('Sales Log'!$U$14:$U$213,C2)</f>
        <v>0</v>
      </c>
      <c r="D4" s="41">
        <f>COUNTIF('Sales Log'!$U$14:$U$213,D2)</f>
        <v>0</v>
      </c>
      <c r="E4" s="41">
        <f>COUNTIF('Sales Log'!$U$14:$U$213,E2)</f>
        <v>0</v>
      </c>
      <c r="F4" s="41">
        <f>COUNTIF('Sales Log'!$U$14:$U$213,F2)</f>
        <v>0</v>
      </c>
      <c r="G4" s="41">
        <f>COUNTIF('Sales Log'!$U$14:$U$213,G2)</f>
        <v>0</v>
      </c>
      <c r="H4" s="41">
        <f>COUNTIF('Sales Log'!$U$14:$U$213,H2)</f>
        <v>0</v>
      </c>
      <c r="I4" s="41">
        <f>COUNTIF('Sales Log'!$U$14:$U$213,I2)</f>
        <v>0</v>
      </c>
      <c r="J4" s="41">
        <f>COUNTIF('Sales Log'!$U$14:$U$213,J2)</f>
        <v>0</v>
      </c>
      <c r="K4" s="41">
        <f>COUNTIF('Sales Log'!$U$14:$U$213,K2)</f>
        <v>0</v>
      </c>
      <c r="L4" s="41">
        <f>COUNTIF('Sales Log'!$U$14:$U$213,L2)</f>
        <v>0</v>
      </c>
      <c r="M4" s="41">
        <f>COUNTIF('Sales Log'!$U$14:$U$213,M2)</f>
        <v>0</v>
      </c>
    </row>
    <row r="5" spans="1:13" s="4" customFormat="1" ht="21.75" customHeight="1">
      <c r="A5" s="5" t="s">
        <v>125</v>
      </c>
      <c r="B5" s="7">
        <f>'Sales Log'!$F$214</f>
        <v>29.779661016949152</v>
      </c>
      <c r="C5" s="25" t="e">
        <f ca="1">AVERAGEIF('Sales Log'!$U$14:$U$213,C2,'Sales Log'!$F$14:$F$209)</f>
        <v>#DIV/0!</v>
      </c>
      <c r="D5" s="25" t="e">
        <f ca="1">AVERAGEIF('Sales Log'!$U$14:$U$213,D2,'Sales Log'!$F$14:$F$209)</f>
        <v>#DIV/0!</v>
      </c>
      <c r="E5" s="25" t="e">
        <f ca="1">AVERAGEIF('Sales Log'!$U$14:$U$213,E2,'Sales Log'!$F$14:$F$209)</f>
        <v>#DIV/0!</v>
      </c>
      <c r="F5" s="25" t="e">
        <f ca="1">AVERAGEIF('Sales Log'!$U$14:$U$213,F2,'Sales Log'!$F$14:$F$209)</f>
        <v>#DIV/0!</v>
      </c>
      <c r="G5" s="25" t="e">
        <f ca="1">AVERAGEIF('Sales Log'!$U$14:$U$213,G2,'Sales Log'!$F$14:$F$209)</f>
        <v>#DIV/0!</v>
      </c>
      <c r="H5" s="25" t="e">
        <f ca="1">AVERAGEIF('Sales Log'!$U$14:$U$213,H2,'Sales Log'!$F$14:$F$209)</f>
        <v>#DIV/0!</v>
      </c>
      <c r="I5" s="25" t="e">
        <f ca="1">AVERAGEIF('Sales Log'!$U$14:$U$213,I2,'Sales Log'!$F$14:$F$209)</f>
        <v>#DIV/0!</v>
      </c>
      <c r="J5" s="25" t="e">
        <f ca="1">AVERAGEIF('Sales Log'!$U$14:$U$213,J2,'Sales Log'!$F$14:$F$209)</f>
        <v>#DIV/0!</v>
      </c>
      <c r="K5" s="25" t="e">
        <f ca="1">AVERAGEIF('Sales Log'!$U$14:$U$213,K2,'Sales Log'!$F$14:$F$209)</f>
        <v>#DIV/0!</v>
      </c>
      <c r="L5" s="25" t="e">
        <f ca="1">AVERAGEIF('Sales Log'!$U$14:$U$213,L2,'Sales Log'!$F$14:$F$209)</f>
        <v>#DIV/0!</v>
      </c>
      <c r="M5" s="25" t="e">
        <f ca="1">AVERAGEIF('Sales Log'!$U$14:$U$213,M2,'Sales Log'!$F$14:$F$209)</f>
        <v>#DIV/0!</v>
      </c>
    </row>
    <row r="6" spans="1:13" ht="21.75" customHeight="1">
      <c r="A6" s="5" t="s">
        <v>126</v>
      </c>
      <c r="B6" s="8">
        <f>'Sales Log'!$J$214</f>
        <v>42092.69</v>
      </c>
      <c r="C6" s="8" t="e">
        <f>AVERAGEIF('Sales Log'!$U$14:$U$213,C2,'Sales Log'!$J$14:$J$213)</f>
        <v>#DIV/0!</v>
      </c>
      <c r="D6" s="8" t="e">
        <f>AVERAGEIF('Sales Log'!$U$14:$U$213,D2,'Sales Log'!$J$14:$J$213)</f>
        <v>#DIV/0!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127</v>
      </c>
      <c r="B7" s="8">
        <f>'Sales Log'!$K$214</f>
        <v>41448.615706214689</v>
      </c>
      <c r="C7" s="8" t="e">
        <f>AVERAGEIF('Sales Log'!$U$14:$U$213,C2,'Sales Log'!$K$14:$K$213)</f>
        <v>#DIV/0!</v>
      </c>
      <c r="D7" s="8" t="e">
        <f>AVERAGEIF('Sales Log'!$U$14:$U$213,D2,'Sales Log'!$K$14:$K$213)</f>
        <v>#DIV/0!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128</v>
      </c>
      <c r="B8" s="8">
        <f>'Sales Log'!$M$214</f>
        <v>969.23669030868223</v>
      </c>
      <c r="C8" s="8" t="e">
        <f>AVERAGEIF('Sales Log'!$U$14:$U$213,C2,'Sales Log'!$M$14:$M$213)</f>
        <v>#DIV/0!</v>
      </c>
      <c r="D8" s="8" t="e">
        <f>AVERAGEIF('Sales Log'!$U$14:$U$213,D2,'Sales Log'!$M$14:$M$213)</f>
        <v>#DIV/0!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129</v>
      </c>
      <c r="B9" s="9">
        <f>'Sales Log'!L214</f>
        <v>43.428700564971734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130</v>
      </c>
      <c r="B10" s="9">
        <f>'Sales Log'!$N$214</f>
        <v>42.764183527776012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131</v>
      </c>
      <c r="B11" s="8">
        <f>'Sales Log'!$O$214</f>
        <v>644.07429378531083</v>
      </c>
      <c r="C11" s="8" t="e">
        <f>AVERAGEIF('Sales Log'!$U$14:$U$213,C2,'Sales Log'!$O$14:$O$213)</f>
        <v>#DIV/0!</v>
      </c>
      <c r="D11" s="8" t="e">
        <f>AVERAGEIF('Sales Log'!$U$14:$U$213,D2,'Sales Log'!$O$14:$O$213)</f>
        <v>#DIV/0!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132</v>
      </c>
      <c r="B12" s="8">
        <f>'Sales Log'!$P$214</f>
        <v>1224.861073446328</v>
      </c>
      <c r="C12" s="8" t="e">
        <f>AVERAGEIF('Sales Log'!$U$14:$U$213,C2,'Sales Log'!$P$14:$P$213)</f>
        <v>#DIV/0!</v>
      </c>
      <c r="D12" s="8" t="e">
        <f>AVERAGEIF('Sales Log'!$U$14:$U$213,D2,'Sales Log'!$P$14:$P$213)</f>
        <v>#DIV/0!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133</v>
      </c>
      <c r="B13" s="8">
        <f>'Sales Log'!$Q$214</f>
        <v>1457.0569491525423</v>
      </c>
      <c r="C13" s="8" t="e">
        <f>AVERAGEIF('Sales Log'!$U$14:$U$213,C2,'Sales Log'!$Q$14:$Q$213)</f>
        <v>#DIV/0!</v>
      </c>
      <c r="D13" s="8" t="e">
        <f>AVERAGEIF('Sales Log'!$U$14:$U$213,D2,'Sales Log'!$Q$14:$Q$213)</f>
        <v>#DIV/0!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134</v>
      </c>
      <c r="B14" s="8">
        <f>'Sales Log'!$R$214</f>
        <v>2681.9180225988712</v>
      </c>
      <c r="C14" s="8" t="e">
        <f>AVERAGEIF('Sales Log'!$U$14:$U$213,C2,'Sales Log'!$R$14:$R$213)</f>
        <v>#DIV/0!</v>
      </c>
      <c r="D14" s="8" t="e">
        <f>AVERAGEIF('Sales Log'!$U$14:$U$213,D2,'Sales Log'!$R$14:$R$213)</f>
        <v>#DIV/0!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135</v>
      </c>
      <c r="B15" s="10">
        <f t="shared" ref="B15:M15" si="2">B14*B4</f>
        <v>474699.49000000022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si="2"/>
        <v>#DIV/0!</v>
      </c>
    </row>
    <row r="16" spans="1:13" ht="21.75" customHeight="1">
      <c r="A16" s="5" t="s">
        <v>89</v>
      </c>
      <c r="B16" s="9">
        <f>(B14/(B7)*(360/B5))</f>
        <v>0.78220073381325672</v>
      </c>
      <c r="C16" s="9" t="e">
        <f t="shared" ref="C16:M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  <c r="M16" s="9" t="e">
        <f t="shared" ca="1" si="3"/>
        <v>#DIV/0!</v>
      </c>
    </row>
    <row r="17" spans="1:13" ht="21.75" customHeight="1">
      <c r="A17" s="5" t="s">
        <v>136</v>
      </c>
      <c r="B17" s="9">
        <f>'Sales Log'!AA214/'Scoreboard Total'!B3</f>
        <v>0.3559322033898305</v>
      </c>
      <c r="C17" s="9" t="e">
        <f>COUNTIFS('Sales Log'!$U$14:$U$213,'Scoreboard DM'!C$2,'Sales Log'!$AA$14:$AA$213,"Yes")/C$4</f>
        <v>#DIV/0!</v>
      </c>
      <c r="D17" s="9" t="e">
        <f>COUNTIFS('Sales Log'!$U$14:$U$213,'Scoreboard DM'!D$2,'Sales Log'!$AA$14:$AA$213,"Yes")/D$4</f>
        <v>#DIV/0!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137</v>
      </c>
      <c r="B18" s="118">
        <f>'Sales Log'!$AB$214</f>
        <v>172.57937853107347</v>
      </c>
      <c r="C18" s="118" t="e">
        <f>AVERAGEIF('Sales Log'!$U$14:$U$213,C2,'Sales Log'!$AB$14:$AB$213)</f>
        <v>#DIV/0!</v>
      </c>
      <c r="D18" s="118" t="e">
        <f>AVERAGEIF('Sales Log'!$U$14:$U$213,D2,'Sales Log'!$AB$14:$AB$213)</f>
        <v>#DIV/0!</v>
      </c>
      <c r="E18" s="118" t="e">
        <f>AVERAGEIF('Sales Log'!$U$14:$U$213,E2,'Sales Log'!$AB$14:$AB$213)</f>
        <v>#DIV/0!</v>
      </c>
      <c r="F18" s="118" t="e">
        <f>AVERAGEIF('Sales Log'!$U$14:$U$213,F2,'Sales Log'!$AB$14:$AB$213)</f>
        <v>#DIV/0!</v>
      </c>
      <c r="G18" s="118" t="e">
        <f>AVERAGEIF('Sales Log'!$U$14:$U$213,G2,'Sales Log'!$AB$14:$AB$213)</f>
        <v>#DIV/0!</v>
      </c>
      <c r="H18" s="118" t="e">
        <f>AVERAGEIF('Sales Log'!$U$14:$U$213,H2,'Sales Log'!$AB$14:$AB$213)</f>
        <v>#DIV/0!</v>
      </c>
      <c r="I18" s="118" t="e">
        <f>AVERAGEIF('Sales Log'!$U$14:$U$213,I2,'Sales Log'!$AB$14:$AB$213)</f>
        <v>#DIV/0!</v>
      </c>
      <c r="J18" s="118" t="e">
        <f>AVERAGEIF('Sales Log'!$U$14:$U$213,J2,'Sales Log'!$AB$14:$AB$213)</f>
        <v>#DIV/0!</v>
      </c>
      <c r="K18" s="118" t="e">
        <f>AVERAGEIF('Sales Log'!$U$14:$U$213,K2,'Sales Log'!$AB$14:$AB$213)</f>
        <v>#DIV/0!</v>
      </c>
      <c r="L18" s="118" t="e">
        <f>AVERAGEIF('Sales Log'!$U$14:$U$213,L2,'Sales Log'!$AB$14:$AB$213)</f>
        <v>#DIV/0!</v>
      </c>
      <c r="M18" s="118" t="e">
        <f>AVERAGEIF('Sales Log'!$U$14:$U$213,M2,'Sales Log'!$AB$14:$AB$213)</f>
        <v>#DIV/0!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8"/>
  <sheetViews>
    <sheetView zoomScaleNormal="100" workbookViewId="0">
      <pane xSplit="1" topLeftCell="C1" activePane="topRight" state="frozen"/>
      <selection pane="topRight" activeCell="G2" sqref="G2"/>
    </sheetView>
  </sheetViews>
  <sheetFormatPr defaultRowHeight="14.4"/>
  <cols>
    <col min="1" max="1" width="37.578125" customWidth="1"/>
    <col min="2" max="2" width="13.41796875" customWidth="1"/>
    <col min="3" max="12" width="19.68359375" customWidth="1"/>
    <col min="13" max="63" width="18.41796875" customWidth="1"/>
  </cols>
  <sheetData>
    <row r="1" spans="1:63" ht="22.5" customHeight="1" thickBot="1">
      <c r="A1" s="21" t="s">
        <v>138</v>
      </c>
      <c r="B1" s="22"/>
      <c r="C1" s="44" t="s">
        <v>139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</row>
    <row r="2" spans="1:63" s="12" customFormat="1" ht="22.5" customHeight="1" thickBot="1">
      <c r="A2" s="23" t="s">
        <v>142</v>
      </c>
      <c r="B2" s="23" t="s">
        <v>140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</row>
    <row r="3" spans="1:63" ht="22.5" customHeight="1">
      <c r="A3" s="5" t="s">
        <v>141</v>
      </c>
      <c r="B3" s="14">
        <f>COUNTIFS('Sales Log'!$I$14:$I$213,"No")/B4</f>
        <v>0.31638418079096048</v>
      </c>
      <c r="C3" s="14" t="e">
        <f>COUNTIFS('Sales Log'!$I$14:$I$213,"No",'Sales Log'!$T$14:$T$213,C2)/C4</f>
        <v>#DIV/0!</v>
      </c>
      <c r="D3" s="14" t="e">
        <f>COUNTIFS('Sales Log'!$I$14:$I$213,"No",'Sales Log'!$T$14:$T$213,D2)/D4</f>
        <v>#DIV/0!</v>
      </c>
      <c r="E3" s="14" t="e">
        <f>COUNTIFS('Sales Log'!$I$14:$I$213,"No",'Sales Log'!$T$14:$T$213,E2)/E4</f>
        <v>#DIV/0!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124</v>
      </c>
      <c r="B4" s="6">
        <f>'Scoreboard Total'!B3</f>
        <v>177</v>
      </c>
      <c r="C4" s="39">
        <f>COUNTIF('Sales Log'!$T$14:$T$213,C2)</f>
        <v>0</v>
      </c>
      <c r="D4" s="39">
        <f>COUNTIF('Sales Log'!$T$14:$T$213,D2)</f>
        <v>0</v>
      </c>
      <c r="E4" s="39">
        <f>COUNTIF('Sales Log'!$T$14:$T$213,E2)</f>
        <v>0</v>
      </c>
      <c r="F4" s="39">
        <f>COUNTIF('Sales Log'!$T$14:$T$213,F2)</f>
        <v>0</v>
      </c>
      <c r="G4" s="39">
        <f>COUNTIF('Sales Log'!$T$14:$T$213,G2)</f>
        <v>0</v>
      </c>
      <c r="H4" s="39">
        <f>COUNTIF('Sales Log'!$T$14:$T$213,H2)</f>
        <v>0</v>
      </c>
      <c r="I4" s="39">
        <f>COUNTIF('Sales Log'!$T$14:$T$213,I2)</f>
        <v>0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125</v>
      </c>
      <c r="B5" s="7">
        <f>'Sales Log'!$F$214</f>
        <v>29.779661016949152</v>
      </c>
      <c r="C5" s="25" t="e">
        <f ca="1">AVERAGEIF('Sales Log'!$T$14:$T$213,C2,'Sales Log'!$F$14:$F$209)</f>
        <v>#DIV/0!</v>
      </c>
      <c r="D5" s="25" t="e">
        <f ca="1">AVERAGEIF('Sales Log'!$T$14:$T$213,D2,'Sales Log'!$F$14:$F$209)</f>
        <v>#DIV/0!</v>
      </c>
      <c r="E5" s="25" t="e">
        <f ca="1">AVERAGEIF('Sales Log'!$T$14:$T$213,E2,'Sales Log'!$F$14:$F$209)</f>
        <v>#DIV/0!</v>
      </c>
      <c r="F5" s="25" t="e">
        <f ca="1">AVERAGEIF('Sales Log'!$T$14:$T$213,F2,'Sales Log'!$F$14:$F$209)</f>
        <v>#DIV/0!</v>
      </c>
      <c r="G5" s="25" t="e">
        <f ca="1">AVERAGEIF('Sales Log'!$T$14:$T$213,G2,'Sales Log'!$F$14:$F$209)</f>
        <v>#DIV/0!</v>
      </c>
      <c r="H5" s="25" t="e">
        <f ca="1">AVERAGEIF('Sales Log'!$T$14:$T$213,H2,'Sales Log'!$F$14:$F$209)</f>
        <v>#DIV/0!</v>
      </c>
      <c r="I5" s="25" t="e">
        <f ca="1">AVERAGEIF('Sales Log'!$T$14:$T$213,I2,'Sales Log'!$F$14:$F$209)</f>
        <v>#DIV/0!</v>
      </c>
      <c r="J5" s="25" t="e">
        <f ca="1">AVERAGEIF('Sales Log'!$T$14:$T$213,J2,'Sales Log'!$F$14:$F$209)</f>
        <v>#DIV/0!</v>
      </c>
      <c r="K5" s="25" t="e">
        <f ca="1">AVERAGEIF('Sales Log'!$T$14:$T$213,K2,'Sales Log'!$F$14:$F$209)</f>
        <v>#DIV/0!</v>
      </c>
      <c r="L5" s="25" t="e">
        <f ca="1">AVERAGEIF('Sales Log'!$T$14:$T$213,L2,'Sales Log'!$F$14:$F$209)</f>
        <v>#DIV/0!</v>
      </c>
      <c r="M5" s="25" t="e">
        <f ca="1">AVERAGEIF('Sales Log'!$T$14:$T$213,M2,'Sales Log'!$F$14:$F$209)</f>
        <v>#DIV/0!</v>
      </c>
      <c r="N5" s="25" t="e">
        <f ca="1">AVERAGEIF('Sales Log'!$T$14:$T$213,N2,'Sales Log'!$F$14:$F$209)</f>
        <v>#DIV/0!</v>
      </c>
      <c r="O5" s="25" t="e">
        <f ca="1">AVERAGEIF('Sales Log'!$T$14:$T$213,O2,'Sales Log'!$F$14:$F$209)</f>
        <v>#DIV/0!</v>
      </c>
      <c r="P5" s="25" t="e">
        <f ca="1">AVERAGEIF('Sales Log'!$T$14:$T$213,P2,'Sales Log'!$F$14:$F$209)</f>
        <v>#DIV/0!</v>
      </c>
      <c r="Q5" s="25" t="e">
        <f ca="1">AVERAGEIF('Sales Log'!$T$14:$T$213,Q2,'Sales Log'!$F$14:$F$209)</f>
        <v>#DIV/0!</v>
      </c>
      <c r="R5" s="25" t="e">
        <f ca="1">AVERAGEIF('Sales Log'!$T$14:$T$213,R2,'Sales Log'!$F$14:$F$209)</f>
        <v>#DIV/0!</v>
      </c>
      <c r="S5" s="25" t="e">
        <f ca="1">AVERAGEIF('Sales Log'!$T$14:$T$213,S2,'Sales Log'!$F$14:$F$209)</f>
        <v>#DIV/0!</v>
      </c>
      <c r="T5" s="25" t="e">
        <f ca="1">AVERAGEIF('Sales Log'!$T$14:$T$213,T2,'Sales Log'!$F$14:$F$209)</f>
        <v>#DIV/0!</v>
      </c>
      <c r="U5" s="25" t="e">
        <f ca="1">AVERAGEIF('Sales Log'!$T$14:$T$213,U2,'Sales Log'!$F$14:$F$209)</f>
        <v>#DIV/0!</v>
      </c>
      <c r="V5" s="25" t="e">
        <f ca="1">AVERAGEIF('Sales Log'!$T$14:$T$213,V2,'Sales Log'!$F$14:$F$209)</f>
        <v>#DIV/0!</v>
      </c>
      <c r="W5" s="25" t="e">
        <f ca="1">AVERAGEIF('Sales Log'!$T$14:$T$213,W2,'Sales Log'!$F$14:$F$209)</f>
        <v>#DIV/0!</v>
      </c>
      <c r="X5" s="25" t="e">
        <f ca="1">AVERAGEIF('Sales Log'!$T$14:$T$213,X2,'Sales Log'!$F$14:$F$209)</f>
        <v>#DIV/0!</v>
      </c>
      <c r="Y5" s="25" t="e">
        <f ca="1">AVERAGEIF('Sales Log'!$T$14:$T$213,Y2,'Sales Log'!$F$14:$F$209)</f>
        <v>#DIV/0!</v>
      </c>
      <c r="Z5" s="25" t="e">
        <f ca="1">AVERAGEIF('Sales Log'!$T$14:$T$213,Z2,'Sales Log'!$F$14:$F$209)</f>
        <v>#DIV/0!</v>
      </c>
      <c r="AA5" s="25" t="e">
        <f ca="1">AVERAGEIF('Sales Log'!$T$14:$T$213,AA2,'Sales Log'!$F$14:$F$209)</f>
        <v>#DIV/0!</v>
      </c>
      <c r="AB5" s="25" t="e">
        <f ca="1">AVERAGEIF('Sales Log'!$T$14:$T$213,AB2,'Sales Log'!$F$14:$F$209)</f>
        <v>#DIV/0!</v>
      </c>
      <c r="AC5" s="25" t="e">
        <f ca="1">AVERAGEIF('Sales Log'!$T$14:$T$213,AC2,'Sales Log'!$F$14:$F$209)</f>
        <v>#DIV/0!</v>
      </c>
      <c r="AD5" s="25" t="e">
        <f ca="1">AVERAGEIF('Sales Log'!$T$14:$T$213,AD2,'Sales Log'!$F$14:$F$209)</f>
        <v>#DIV/0!</v>
      </c>
      <c r="AE5" s="25" t="e">
        <f ca="1">AVERAGEIF('Sales Log'!$T$14:$T$213,AE2,'Sales Log'!$F$14:$F$209)</f>
        <v>#DIV/0!</v>
      </c>
      <c r="AF5" s="25" t="e">
        <f ca="1">AVERAGEIF('Sales Log'!$T$14:$T$213,AF2,'Sales Log'!$F$14:$F$209)</f>
        <v>#DIV/0!</v>
      </c>
      <c r="AG5" s="25" t="e">
        <f ca="1">AVERAGEIF('Sales Log'!$T$14:$T$213,AG2,'Sales Log'!$F$14:$F$209)</f>
        <v>#DIV/0!</v>
      </c>
      <c r="AH5" s="25" t="e">
        <f ca="1">AVERAGEIF('Sales Log'!$T$14:$T$213,AH2,'Sales Log'!$F$14:$F$209)</f>
        <v>#DIV/0!</v>
      </c>
      <c r="AI5" s="25" t="e">
        <f ca="1">AVERAGEIF('Sales Log'!$T$14:$T$213,AI2,'Sales Log'!$F$14:$F$209)</f>
        <v>#DIV/0!</v>
      </c>
      <c r="AJ5" s="25" t="e">
        <f ca="1">AVERAGEIF('Sales Log'!$T$14:$T$213,AJ2,'Sales Log'!$F$14:$F$209)</f>
        <v>#DIV/0!</v>
      </c>
      <c r="AK5" s="25" t="e">
        <f ca="1">AVERAGEIF('Sales Log'!$T$14:$T$213,AK2,'Sales Log'!$F$14:$F$209)</f>
        <v>#DIV/0!</v>
      </c>
      <c r="AL5" s="25" t="e">
        <f ca="1">AVERAGEIF('Sales Log'!$T$14:$T$213,AL2,'Sales Log'!$F$14:$F$209)</f>
        <v>#DIV/0!</v>
      </c>
      <c r="AM5" s="25" t="e">
        <f ca="1">AVERAGEIF('Sales Log'!$T$14:$T$213,AM2,'Sales Log'!$F$14:$F$209)</f>
        <v>#DIV/0!</v>
      </c>
      <c r="AN5" s="25" t="e">
        <f ca="1">AVERAGEIF('Sales Log'!$T$14:$T$213,AN2,'Sales Log'!$F$14:$F$209)</f>
        <v>#DIV/0!</v>
      </c>
      <c r="AO5" s="25" t="e">
        <f ca="1">AVERAGEIF('Sales Log'!$T$14:$T$213,AO2,'Sales Log'!$F$14:$F$209)</f>
        <v>#DIV/0!</v>
      </c>
      <c r="AP5" s="25" t="e">
        <f ca="1">AVERAGEIF('Sales Log'!$T$14:$T$213,AP2,'Sales Log'!$F$14:$F$209)</f>
        <v>#DIV/0!</v>
      </c>
      <c r="AQ5" s="25" t="e">
        <f ca="1">AVERAGEIF('Sales Log'!$T$14:$T$213,AQ2,'Sales Log'!$F$14:$F$209)</f>
        <v>#DIV/0!</v>
      </c>
      <c r="AR5" s="25" t="e">
        <f ca="1">AVERAGEIF('Sales Log'!$T$14:$T$213,AR2,'Sales Log'!$F$14:$F$209)</f>
        <v>#DIV/0!</v>
      </c>
      <c r="AS5" s="25" t="e">
        <f ca="1">AVERAGEIF('Sales Log'!$T$14:$T$213,AS2,'Sales Log'!$F$14:$F$209)</f>
        <v>#DIV/0!</v>
      </c>
      <c r="AT5" s="25" t="e">
        <f ca="1">AVERAGEIF('Sales Log'!$T$14:$T$213,AT2,'Sales Log'!$F$14:$F$209)</f>
        <v>#DIV/0!</v>
      </c>
      <c r="AU5" s="25" t="e">
        <f ca="1">AVERAGEIF('Sales Log'!$T$14:$T$213,AU2,'Sales Log'!$F$14:$F$209)</f>
        <v>#DIV/0!</v>
      </c>
      <c r="AV5" s="25" t="e">
        <f ca="1">AVERAGEIF('Sales Log'!$T$14:$T$213,AV2,'Sales Log'!$F$14:$F$209)</f>
        <v>#DIV/0!</v>
      </c>
      <c r="AW5" s="25" t="e">
        <f ca="1">AVERAGEIF('Sales Log'!$T$14:$T$213,AW2,'Sales Log'!$F$14:$F$209)</f>
        <v>#DIV/0!</v>
      </c>
      <c r="AX5" s="25" t="e">
        <f ca="1">AVERAGEIF('Sales Log'!$T$14:$T$213,AX2,'Sales Log'!$F$14:$F$209)</f>
        <v>#DIV/0!</v>
      </c>
      <c r="AY5" s="25" t="e">
        <f ca="1">AVERAGEIF('Sales Log'!$T$14:$T$213,AY2,'Sales Log'!$F$14:$F$209)</f>
        <v>#DIV/0!</v>
      </c>
      <c r="AZ5" s="25" t="e">
        <f ca="1">AVERAGEIF('Sales Log'!$T$14:$T$213,AZ2,'Sales Log'!$F$14:$F$209)</f>
        <v>#DIV/0!</v>
      </c>
      <c r="BA5" s="25" t="e">
        <f ca="1">AVERAGEIF('Sales Log'!$T$14:$T$213,BA2,'Sales Log'!$F$14:$F$209)</f>
        <v>#DIV/0!</v>
      </c>
      <c r="BB5" s="25" t="e">
        <f ca="1">AVERAGEIF('Sales Log'!$T$14:$T$213,BB2,'Sales Log'!$F$14:$F$209)</f>
        <v>#DIV/0!</v>
      </c>
      <c r="BC5" s="25" t="e">
        <f ca="1">AVERAGEIF('Sales Log'!$T$14:$T$213,BC2,'Sales Log'!$F$14:$F$209)</f>
        <v>#DIV/0!</v>
      </c>
      <c r="BD5" s="25" t="e">
        <f ca="1">AVERAGEIF('Sales Log'!$T$14:$T$213,BD2,'Sales Log'!$F$14:$F$209)</f>
        <v>#DIV/0!</v>
      </c>
      <c r="BE5" s="25" t="e">
        <f ca="1">AVERAGEIF('Sales Log'!$T$14:$T$213,BE2,'Sales Log'!$F$14:$F$209)</f>
        <v>#DIV/0!</v>
      </c>
      <c r="BF5" s="25" t="e">
        <f ca="1">AVERAGEIF('Sales Log'!$T$14:$T$213,BF2,'Sales Log'!$F$14:$F$209)</f>
        <v>#DIV/0!</v>
      </c>
      <c r="BG5" s="25" t="e">
        <f ca="1">AVERAGEIF('Sales Log'!$T$14:$T$213,BG2,'Sales Log'!$F$14:$F$209)</f>
        <v>#DIV/0!</v>
      </c>
      <c r="BH5" s="25" t="e">
        <f ca="1">AVERAGEIF('Sales Log'!$T$14:$T$213,BH2,'Sales Log'!$F$14:$F$209)</f>
        <v>#DIV/0!</v>
      </c>
      <c r="BI5" s="25" t="e">
        <f ca="1">AVERAGEIF('Sales Log'!$T$14:$T$213,BI2,'Sales Log'!$F$14:$F$209)</f>
        <v>#DIV/0!</v>
      </c>
      <c r="BJ5" s="25" t="e">
        <f ca="1">AVERAGEIF('Sales Log'!$T$14:$T$213,BJ2,'Sales Log'!$F$14:$F$209)</f>
        <v>#DIV/0!</v>
      </c>
      <c r="BK5" s="25" t="e">
        <f ca="1">AVERAGEIF('Sales Log'!$T$14:$T$213,BK2,'Sales Log'!$F$14:$F$209)</f>
        <v>#DIV/0!</v>
      </c>
    </row>
    <row r="6" spans="1:63" ht="22.5" customHeight="1">
      <c r="A6" s="5" t="s">
        <v>126</v>
      </c>
      <c r="B6" s="8">
        <f>'Sales Log'!$J$214</f>
        <v>42092.69</v>
      </c>
      <c r="C6" s="8" t="e">
        <f>AVERAGEIF('Sales Log'!$T$14:$T$213,C2,'Sales Log'!$J$14:$J$213)</f>
        <v>#DIV/0!</v>
      </c>
      <c r="D6" s="8" t="e">
        <f>AVERAGEIF('Sales Log'!$T$14:$T$213,D2,'Sales Log'!$J$14:$J$213)</f>
        <v>#DIV/0!</v>
      </c>
      <c r="E6" s="8" t="e">
        <f>AVERAGEIF('Sales Log'!$T$14:$T$213,E2,'Sales Log'!$J$14:$J$213)</f>
        <v>#DIV/0!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127</v>
      </c>
      <c r="B7" s="8">
        <f>'Sales Log'!$K$214</f>
        <v>41448.615706214689</v>
      </c>
      <c r="C7" s="8" t="e">
        <f>AVERAGEIF('Sales Log'!$T$14:$T$213,C2,'Sales Log'!$K$14:$K$213)</f>
        <v>#DIV/0!</v>
      </c>
      <c r="D7" s="8" t="e">
        <f>AVERAGEIF('Sales Log'!$T$14:$T$213,D2,'Sales Log'!$K$14:$K$213)</f>
        <v>#DIV/0!</v>
      </c>
      <c r="E7" s="8" t="e">
        <f>AVERAGEIF('Sales Log'!$T$14:$T$213,E2,'Sales Log'!$K$14:$K$213)</f>
        <v>#DIV/0!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128</v>
      </c>
      <c r="B8" s="8">
        <f>'Sales Log'!$M$214</f>
        <v>969.23669030868223</v>
      </c>
      <c r="C8" s="8" t="e">
        <f>AVERAGEIF('Sales Log'!$T$14:$T$213,C2,'Sales Log'!$M$14:$M$213)</f>
        <v>#DIV/0!</v>
      </c>
      <c r="D8" s="8" t="e">
        <f>AVERAGEIF('Sales Log'!$T$14:$T$213,D2,'Sales Log'!$M$14:$M$213)</f>
        <v>#DIV/0!</v>
      </c>
      <c r="E8" s="8" t="e">
        <f>AVERAGEIF('Sales Log'!$T$14:$T$213,E2,'Sales Log'!$M$14:$M$213)</f>
        <v>#DIV/0!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129</v>
      </c>
      <c r="B9" s="9">
        <f>'Sales Log'!L214</f>
        <v>43.428700564971734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130</v>
      </c>
      <c r="B10" s="9">
        <f>'Sales Log'!$N$214</f>
        <v>42.764183527776012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131</v>
      </c>
      <c r="B11" s="8">
        <f>'Sales Log'!$O$214</f>
        <v>644.07429378531083</v>
      </c>
      <c r="C11" s="8" t="e">
        <f>AVERAGEIF('Sales Log'!$T$14:$T$213,C2,'Sales Log'!$O$14:$O$213)</f>
        <v>#DIV/0!</v>
      </c>
      <c r="D11" s="8" t="e">
        <f>AVERAGEIF('Sales Log'!$T$14:$T$213,D2,'Sales Log'!$O$14:$O$213)</f>
        <v>#DIV/0!</v>
      </c>
      <c r="E11" s="8" t="e">
        <f>AVERAGEIF('Sales Log'!$T$14:$T$213,E2,'Sales Log'!$O$14:$O$213)</f>
        <v>#DIV/0!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132</v>
      </c>
      <c r="B12" s="8">
        <f>'Sales Log'!$P$214</f>
        <v>1224.861073446328</v>
      </c>
      <c r="C12" s="8" t="e">
        <f>AVERAGEIF('Sales Log'!$T$14:$T$213,C2,'Sales Log'!$P$14:$P$213)</f>
        <v>#DIV/0!</v>
      </c>
      <c r="D12" s="8" t="e">
        <f>AVERAGEIF('Sales Log'!$T$14:$T$213,D2,'Sales Log'!$P$14:$P$213)</f>
        <v>#DIV/0!</v>
      </c>
      <c r="E12" s="8" t="e">
        <f>AVERAGEIF('Sales Log'!$T$14:$T$213,E2,'Sales Log'!$P$14:$P$213)</f>
        <v>#DIV/0!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133</v>
      </c>
      <c r="B13" s="8">
        <f>'Sales Log'!$Q$214</f>
        <v>1457.0569491525423</v>
      </c>
      <c r="C13" s="8" t="e">
        <f>AVERAGEIF('Sales Log'!$T$14:$T$213,C2,'Sales Log'!$Q$14:$Q$213)</f>
        <v>#DIV/0!</v>
      </c>
      <c r="D13" s="8" t="e">
        <f>AVERAGEIF('Sales Log'!$T$14:$T$213,D2,'Sales Log'!$Q$14:$Q$213)</f>
        <v>#DIV/0!</v>
      </c>
      <c r="E13" s="8" t="e">
        <f>AVERAGEIF('Sales Log'!$T$14:$T$213,E2,'Sales Log'!$Q$14:$Q$213)</f>
        <v>#DIV/0!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134</v>
      </c>
      <c r="B14" s="8">
        <f>'Sales Log'!$R$214</f>
        <v>2681.9180225988712</v>
      </c>
      <c r="C14" s="8" t="e">
        <f>AVERAGEIF('Sales Log'!$T$14:$T$213,C2,'Sales Log'!$R$14:$R$213)</f>
        <v>#DIV/0!</v>
      </c>
      <c r="D14" s="8" t="e">
        <f>AVERAGEIF('Sales Log'!$T$14:$T$213,D2,'Sales Log'!$R$14:$R$213)</f>
        <v>#DIV/0!</v>
      </c>
      <c r="E14" s="8" t="e">
        <f>AVERAGEIF('Sales Log'!$T$14:$T$213,E2,'Sales Log'!$R$14:$R$213)</f>
        <v>#DIV/0!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135</v>
      </c>
      <c r="B15" s="10">
        <f>B14*B4</f>
        <v>474699.49000000022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:R15" si="3">M14*M4</f>
        <v>#DIV/0!</v>
      </c>
      <c r="N15" s="10" t="e">
        <f t="shared" si="3"/>
        <v>#DIV/0!</v>
      </c>
      <c r="O15" s="10" t="e">
        <f t="shared" si="3"/>
        <v>#DIV/0!</v>
      </c>
      <c r="P15" s="10" t="e">
        <f t="shared" si="3"/>
        <v>#DIV/0!</v>
      </c>
      <c r="Q15" s="10" t="e">
        <f t="shared" si="3"/>
        <v>#DIV/0!</v>
      </c>
      <c r="R15" s="10" t="e">
        <f t="shared" si="3"/>
        <v>#DIV/0!</v>
      </c>
      <c r="S15" s="10" t="e">
        <f t="shared" ref="S15:Z15" si="4">S14*S4</f>
        <v>#DIV/0!</v>
      </c>
      <c r="T15" s="10" t="e">
        <f t="shared" si="4"/>
        <v>#DIV/0!</v>
      </c>
      <c r="U15" s="10" t="e">
        <f t="shared" si="4"/>
        <v>#DIV/0!</v>
      </c>
      <c r="V15" s="10" t="e">
        <f t="shared" si="4"/>
        <v>#DIV/0!</v>
      </c>
      <c r="W15" s="10" t="e">
        <f t="shared" si="4"/>
        <v>#DIV/0!</v>
      </c>
      <c r="X15" s="10" t="e">
        <f t="shared" si="4"/>
        <v>#DIV/0!</v>
      </c>
      <c r="Y15" s="10" t="e">
        <f t="shared" si="4"/>
        <v>#DIV/0!</v>
      </c>
      <c r="Z15" s="10" t="e">
        <f t="shared" si="4"/>
        <v>#DIV/0!</v>
      </c>
      <c r="AA15" s="10" t="e">
        <f t="shared" ref="AA15:BK15" si="5">AA14*AA4</f>
        <v>#DIV/0!</v>
      </c>
      <c r="AB15" s="10" t="e">
        <f t="shared" si="5"/>
        <v>#DIV/0!</v>
      </c>
      <c r="AC15" s="10" t="e">
        <f t="shared" si="5"/>
        <v>#DIV/0!</v>
      </c>
      <c r="AD15" s="10" t="e">
        <f t="shared" si="5"/>
        <v>#DIV/0!</v>
      </c>
      <c r="AE15" s="10" t="e">
        <f t="shared" si="5"/>
        <v>#DIV/0!</v>
      </c>
      <c r="AF15" s="10" t="e">
        <f t="shared" si="5"/>
        <v>#DIV/0!</v>
      </c>
      <c r="AG15" s="10" t="e">
        <f t="shared" si="5"/>
        <v>#DIV/0!</v>
      </c>
      <c r="AH15" s="10" t="e">
        <f t="shared" si="5"/>
        <v>#DIV/0!</v>
      </c>
      <c r="AI15" s="10" t="e">
        <f t="shared" si="5"/>
        <v>#DIV/0!</v>
      </c>
      <c r="AJ15" s="10" t="e">
        <f t="shared" si="5"/>
        <v>#DIV/0!</v>
      </c>
      <c r="AK15" s="10" t="e">
        <f t="shared" si="5"/>
        <v>#DIV/0!</v>
      </c>
      <c r="AL15" s="10" t="e">
        <f t="shared" si="5"/>
        <v>#DIV/0!</v>
      </c>
      <c r="AM15" s="10" t="e">
        <f t="shared" si="5"/>
        <v>#DIV/0!</v>
      </c>
      <c r="AN15" s="10" t="e">
        <f t="shared" si="5"/>
        <v>#DIV/0!</v>
      </c>
      <c r="AO15" s="10" t="e">
        <f t="shared" si="5"/>
        <v>#DIV/0!</v>
      </c>
      <c r="AP15" s="10" t="e">
        <f t="shared" si="5"/>
        <v>#DIV/0!</v>
      </c>
      <c r="AQ15" s="10" t="e">
        <f t="shared" si="5"/>
        <v>#DIV/0!</v>
      </c>
      <c r="AR15" s="10" t="e">
        <f t="shared" si="5"/>
        <v>#DIV/0!</v>
      </c>
      <c r="AS15" s="10" t="e">
        <f t="shared" si="5"/>
        <v>#DIV/0!</v>
      </c>
      <c r="AT15" s="10" t="e">
        <f t="shared" si="5"/>
        <v>#DIV/0!</v>
      </c>
      <c r="AU15" s="10" t="e">
        <f t="shared" si="5"/>
        <v>#DIV/0!</v>
      </c>
      <c r="AV15" s="10" t="e">
        <f t="shared" si="5"/>
        <v>#DIV/0!</v>
      </c>
      <c r="AW15" s="10" t="e">
        <f t="shared" si="5"/>
        <v>#DIV/0!</v>
      </c>
      <c r="AX15" s="10" t="e">
        <f t="shared" si="5"/>
        <v>#DIV/0!</v>
      </c>
      <c r="AY15" s="10" t="e">
        <f t="shared" si="5"/>
        <v>#DIV/0!</v>
      </c>
      <c r="AZ15" s="10" t="e">
        <f t="shared" si="5"/>
        <v>#DIV/0!</v>
      </c>
      <c r="BA15" s="10" t="e">
        <f t="shared" si="5"/>
        <v>#DIV/0!</v>
      </c>
      <c r="BB15" s="10" t="e">
        <f t="shared" si="5"/>
        <v>#DIV/0!</v>
      </c>
      <c r="BC15" s="10" t="e">
        <f t="shared" si="5"/>
        <v>#DIV/0!</v>
      </c>
      <c r="BD15" s="10" t="e">
        <f t="shared" si="5"/>
        <v>#DIV/0!</v>
      </c>
      <c r="BE15" s="10" t="e">
        <f t="shared" si="5"/>
        <v>#DIV/0!</v>
      </c>
      <c r="BF15" s="10" t="e">
        <f t="shared" si="5"/>
        <v>#DIV/0!</v>
      </c>
      <c r="BG15" s="10" t="e">
        <f t="shared" si="5"/>
        <v>#DIV/0!</v>
      </c>
      <c r="BH15" s="10" t="e">
        <f t="shared" si="5"/>
        <v>#DIV/0!</v>
      </c>
      <c r="BI15" s="10" t="e">
        <f t="shared" si="5"/>
        <v>#DIV/0!</v>
      </c>
      <c r="BJ15" s="10" t="e">
        <f t="shared" si="5"/>
        <v>#DIV/0!</v>
      </c>
      <c r="BK15" s="10" t="e">
        <f t="shared" si="5"/>
        <v>#DIV/0!</v>
      </c>
    </row>
    <row r="16" spans="1:63" ht="21" customHeight="1">
      <c r="A16" s="5" t="s">
        <v>89</v>
      </c>
      <c r="B16" s="9">
        <f>(B14/(B7)*(360/B5))</f>
        <v>0.78220073381325672</v>
      </c>
      <c r="C16" s="9" t="e">
        <f t="shared" ref="C16:BK16" ca="1" si="6">(C14/(C7)*(360/C5))</f>
        <v>#DIV/0!</v>
      </c>
      <c r="D16" s="9" t="e">
        <f t="shared" ca="1" si="6"/>
        <v>#DIV/0!</v>
      </c>
      <c r="E16" s="9" t="e">
        <f t="shared" ca="1" si="6"/>
        <v>#DIV/0!</v>
      </c>
      <c r="F16" s="9" t="e">
        <f t="shared" ca="1" si="6"/>
        <v>#DIV/0!</v>
      </c>
      <c r="G16" s="9" t="e">
        <f t="shared" ca="1" si="6"/>
        <v>#DIV/0!</v>
      </c>
      <c r="H16" s="9" t="e">
        <f t="shared" ca="1" si="6"/>
        <v>#DIV/0!</v>
      </c>
      <c r="I16" s="9" t="e">
        <f t="shared" ca="1" si="6"/>
        <v>#DIV/0!</v>
      </c>
      <c r="J16" s="9" t="e">
        <f t="shared" ca="1" si="6"/>
        <v>#DIV/0!</v>
      </c>
      <c r="K16" s="9" t="e">
        <f t="shared" ca="1" si="6"/>
        <v>#DIV/0!</v>
      </c>
      <c r="L16" s="9" t="e">
        <f t="shared" ca="1" si="6"/>
        <v>#DIV/0!</v>
      </c>
      <c r="M16" s="9" t="e">
        <f t="shared" ca="1" si="6"/>
        <v>#DIV/0!</v>
      </c>
      <c r="N16" s="9" t="e">
        <f t="shared" ca="1" si="6"/>
        <v>#DIV/0!</v>
      </c>
      <c r="O16" s="9" t="e">
        <f t="shared" ca="1" si="6"/>
        <v>#DIV/0!</v>
      </c>
      <c r="P16" s="9" t="e">
        <f t="shared" ca="1" si="6"/>
        <v>#DIV/0!</v>
      </c>
      <c r="Q16" s="9" t="e">
        <f t="shared" ca="1" si="6"/>
        <v>#DIV/0!</v>
      </c>
      <c r="R16" s="9" t="e">
        <f t="shared" ca="1" si="6"/>
        <v>#DIV/0!</v>
      </c>
      <c r="S16" s="9" t="e">
        <f t="shared" ca="1" si="6"/>
        <v>#DIV/0!</v>
      </c>
      <c r="T16" s="9" t="e">
        <f t="shared" ca="1" si="6"/>
        <v>#DIV/0!</v>
      </c>
      <c r="U16" s="9" t="e">
        <f t="shared" ca="1" si="6"/>
        <v>#DIV/0!</v>
      </c>
      <c r="V16" s="9" t="e">
        <f t="shared" ca="1" si="6"/>
        <v>#DIV/0!</v>
      </c>
      <c r="W16" s="9" t="e">
        <f t="shared" ca="1" si="6"/>
        <v>#DIV/0!</v>
      </c>
      <c r="X16" s="9" t="e">
        <f t="shared" ca="1" si="6"/>
        <v>#DIV/0!</v>
      </c>
      <c r="Y16" s="9" t="e">
        <f t="shared" ca="1" si="6"/>
        <v>#DIV/0!</v>
      </c>
      <c r="Z16" s="9" t="e">
        <f t="shared" ca="1" si="6"/>
        <v>#DIV/0!</v>
      </c>
      <c r="AA16" s="9" t="e">
        <f t="shared" ca="1" si="6"/>
        <v>#DIV/0!</v>
      </c>
      <c r="AB16" s="9" t="e">
        <f t="shared" ca="1" si="6"/>
        <v>#DIV/0!</v>
      </c>
      <c r="AC16" s="9" t="e">
        <f t="shared" ca="1" si="6"/>
        <v>#DIV/0!</v>
      </c>
      <c r="AD16" s="9" t="e">
        <f t="shared" ca="1" si="6"/>
        <v>#DIV/0!</v>
      </c>
      <c r="AE16" s="9" t="e">
        <f t="shared" ca="1" si="6"/>
        <v>#DIV/0!</v>
      </c>
      <c r="AF16" s="9" t="e">
        <f t="shared" ca="1" si="6"/>
        <v>#DIV/0!</v>
      </c>
      <c r="AG16" s="9" t="e">
        <f t="shared" ca="1" si="6"/>
        <v>#DIV/0!</v>
      </c>
      <c r="AH16" s="9" t="e">
        <f t="shared" ca="1" si="6"/>
        <v>#DIV/0!</v>
      </c>
      <c r="AI16" s="9" t="e">
        <f t="shared" ca="1" si="6"/>
        <v>#DIV/0!</v>
      </c>
      <c r="AJ16" s="9" t="e">
        <f t="shared" ca="1" si="6"/>
        <v>#DIV/0!</v>
      </c>
      <c r="AK16" s="9" t="e">
        <f t="shared" ca="1" si="6"/>
        <v>#DIV/0!</v>
      </c>
      <c r="AL16" s="9" t="e">
        <f t="shared" ca="1" si="6"/>
        <v>#DIV/0!</v>
      </c>
      <c r="AM16" s="9" t="e">
        <f t="shared" ca="1" si="6"/>
        <v>#DIV/0!</v>
      </c>
      <c r="AN16" s="9" t="e">
        <f t="shared" ca="1" si="6"/>
        <v>#DIV/0!</v>
      </c>
      <c r="AO16" s="9" t="e">
        <f t="shared" ca="1" si="6"/>
        <v>#DIV/0!</v>
      </c>
      <c r="AP16" s="9" t="e">
        <f t="shared" ca="1" si="6"/>
        <v>#DIV/0!</v>
      </c>
      <c r="AQ16" s="9" t="e">
        <f t="shared" ca="1" si="6"/>
        <v>#DIV/0!</v>
      </c>
      <c r="AR16" s="9" t="e">
        <f t="shared" ca="1" si="6"/>
        <v>#DIV/0!</v>
      </c>
      <c r="AS16" s="9" t="e">
        <f t="shared" ca="1" si="6"/>
        <v>#DIV/0!</v>
      </c>
      <c r="AT16" s="9" t="e">
        <f t="shared" ca="1" si="6"/>
        <v>#DIV/0!</v>
      </c>
      <c r="AU16" s="9" t="e">
        <f t="shared" ca="1" si="6"/>
        <v>#DIV/0!</v>
      </c>
      <c r="AV16" s="9" t="e">
        <f t="shared" ca="1" si="6"/>
        <v>#DIV/0!</v>
      </c>
      <c r="AW16" s="9" t="e">
        <f t="shared" ca="1" si="6"/>
        <v>#DIV/0!</v>
      </c>
      <c r="AX16" s="9" t="e">
        <f t="shared" ca="1" si="6"/>
        <v>#DIV/0!</v>
      </c>
      <c r="AY16" s="9" t="e">
        <f t="shared" ca="1" si="6"/>
        <v>#DIV/0!</v>
      </c>
      <c r="AZ16" s="9" t="e">
        <f t="shared" ca="1" si="6"/>
        <v>#DIV/0!</v>
      </c>
      <c r="BA16" s="9" t="e">
        <f t="shared" ca="1" si="6"/>
        <v>#DIV/0!</v>
      </c>
      <c r="BB16" s="9" t="e">
        <f t="shared" ca="1" si="6"/>
        <v>#DIV/0!</v>
      </c>
      <c r="BC16" s="9" t="e">
        <f t="shared" ca="1" si="6"/>
        <v>#DIV/0!</v>
      </c>
      <c r="BD16" s="9" t="e">
        <f t="shared" ca="1" si="6"/>
        <v>#DIV/0!</v>
      </c>
      <c r="BE16" s="9" t="e">
        <f t="shared" ca="1" si="6"/>
        <v>#DIV/0!</v>
      </c>
      <c r="BF16" s="9" t="e">
        <f t="shared" ca="1" si="6"/>
        <v>#DIV/0!</v>
      </c>
      <c r="BG16" s="9" t="e">
        <f t="shared" ca="1" si="6"/>
        <v>#DIV/0!</v>
      </c>
      <c r="BH16" s="9" t="e">
        <f t="shared" ca="1" si="6"/>
        <v>#DIV/0!</v>
      </c>
      <c r="BI16" s="9" t="e">
        <f t="shared" ca="1" si="6"/>
        <v>#DIV/0!</v>
      </c>
      <c r="BJ16" s="9" t="e">
        <f t="shared" ca="1" si="6"/>
        <v>#DIV/0!</v>
      </c>
      <c r="BK16" s="9" t="e">
        <f t="shared" ca="1" si="6"/>
        <v>#DIV/0!</v>
      </c>
    </row>
    <row r="17" spans="1:63" ht="21" customHeight="1">
      <c r="A17" s="5" t="s">
        <v>136</v>
      </c>
      <c r="B17" s="9">
        <f>'Sales Log'!AA214/'Scoreboard Total'!B3</f>
        <v>0.3559322033898305</v>
      </c>
      <c r="C17" s="9" t="e">
        <f>COUNTIFS('Sales Log'!$T$14:$T$213,C2,'Sales Log'!$AA$14:$AA$213,"Yes")/C$4</f>
        <v>#DIV/0!</v>
      </c>
      <c r="D17" s="9" t="e">
        <f>COUNTIFS('Sales Log'!$T$14:$T$213,D2,'Sales Log'!$AA$14:$AA$213,"Yes")/D$4</f>
        <v>#DIV/0!</v>
      </c>
      <c r="E17" s="9" t="e">
        <f>COUNTIFS('Sales Log'!$T$14:$T$213,E2,'Sales Log'!$AA$14:$AA$213,"Yes")/E$4</f>
        <v>#DIV/0!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137</v>
      </c>
      <c r="B18" s="118">
        <f>'Sales Log'!$AB$214</f>
        <v>172.57937853107347</v>
      </c>
      <c r="C18" s="118" t="e">
        <f>AVERAGEIF('Sales Log'!$T$14:$T$213,C2,'Sales Log'!$AB$14:$AB$213)</f>
        <v>#DIV/0!</v>
      </c>
      <c r="D18" s="118" t="e">
        <f>AVERAGEIF('Sales Log'!$T$14:$T$213,D2,'Sales Log'!$AB$14:$AB$213)</f>
        <v>#DIV/0!</v>
      </c>
      <c r="E18" s="118" t="e">
        <f>AVERAGEIF('Sales Log'!$T$14:$T$213,E2,'Sales Log'!$AB$14:$AB$213)</f>
        <v>#DIV/0!</v>
      </c>
      <c r="F18" s="118" t="e">
        <f>AVERAGEIF('Sales Log'!$T$14:$T$213,F2,'Sales Log'!$AB$14:$AB$213)</f>
        <v>#DIV/0!</v>
      </c>
      <c r="G18" s="118" t="e">
        <f>AVERAGEIF('Sales Log'!$T$14:$T$213,G2,'Sales Log'!$AB$14:$AB$213)</f>
        <v>#DIV/0!</v>
      </c>
      <c r="H18" s="118" t="e">
        <f>AVERAGEIF('Sales Log'!$T$14:$T$213,H2,'Sales Log'!$AB$14:$AB$213)</f>
        <v>#DIV/0!</v>
      </c>
      <c r="I18" s="118" t="e">
        <f>AVERAGEIF('Sales Log'!$T$14:$T$213,I2,'Sales Log'!$AB$14:$AB$213)</f>
        <v>#DIV/0!</v>
      </c>
      <c r="J18" s="118" t="e">
        <f>AVERAGEIF('Sales Log'!$T$14:$T$213,J2,'Sales Log'!$AB$14:$AB$213)</f>
        <v>#DIV/0!</v>
      </c>
      <c r="K18" s="118" t="e">
        <f>AVERAGEIF('Sales Log'!$T$14:$T$213,K2,'Sales Log'!$AB$14:$AB$213)</f>
        <v>#DIV/0!</v>
      </c>
      <c r="L18" s="118" t="e">
        <f>AVERAGEIF('Sales Log'!$T$14:$T$213,L2,'Sales Log'!$AB$14:$AB$213)</f>
        <v>#DIV/0!</v>
      </c>
      <c r="M18" s="118" t="e">
        <f>AVERAGEIF('Sales Log'!$T$14:$T$213,M2,'Sales Log'!$AB$14:$AB$213)</f>
        <v>#DIV/0!</v>
      </c>
      <c r="N18" s="118" t="e">
        <f>AVERAGEIF('Sales Log'!$T$14:$T$213,N2,'Sales Log'!$AB$14:$AB$213)</f>
        <v>#DIV/0!</v>
      </c>
      <c r="O18" s="118" t="e">
        <f>AVERAGEIF('Sales Log'!$T$14:$T$213,O2,'Sales Log'!$AB$14:$AB$213)</f>
        <v>#DIV/0!</v>
      </c>
      <c r="P18" s="118" t="e">
        <f>AVERAGEIF('Sales Log'!$T$14:$T$213,P2,'Sales Log'!$AB$14:$AB$213)</f>
        <v>#DIV/0!</v>
      </c>
      <c r="Q18" s="118" t="e">
        <f>AVERAGEIF('Sales Log'!$T$14:$T$213,Q2,'Sales Log'!$AB$14:$AB$213)</f>
        <v>#DIV/0!</v>
      </c>
      <c r="R18" s="118" t="e">
        <f>AVERAGEIF('Sales Log'!$T$14:$T$213,R2,'Sales Log'!$AB$14:$AB$213)</f>
        <v>#DIV/0!</v>
      </c>
      <c r="S18" s="118" t="e">
        <f>AVERAGEIF('Sales Log'!$T$14:$T$213,S2,'Sales Log'!$AB$14:$AB$213)</f>
        <v>#DIV/0!</v>
      </c>
      <c r="T18" s="118" t="e">
        <f>AVERAGEIF('Sales Log'!$T$14:$T$213,T2,'Sales Log'!$AB$14:$AB$213)</f>
        <v>#DIV/0!</v>
      </c>
      <c r="U18" s="118" t="e">
        <f>AVERAGEIF('Sales Log'!$T$14:$T$213,U2,'Sales Log'!$AB$14:$AB$213)</f>
        <v>#DIV/0!</v>
      </c>
      <c r="V18" s="118" t="e">
        <f>AVERAGEIF('Sales Log'!$T$14:$T$213,V2,'Sales Log'!$AB$14:$AB$213)</f>
        <v>#DIV/0!</v>
      </c>
      <c r="W18" s="118" t="e">
        <f>AVERAGEIF('Sales Log'!$T$14:$T$213,W2,'Sales Log'!$AB$14:$AB$213)</f>
        <v>#DIV/0!</v>
      </c>
      <c r="X18" s="118" t="e">
        <f>AVERAGEIF('Sales Log'!$T$14:$T$213,X2,'Sales Log'!$AB$14:$AB$213)</f>
        <v>#DIV/0!</v>
      </c>
      <c r="Y18" s="118" t="e">
        <f>AVERAGEIF('Sales Log'!$T$14:$T$213,Y2,'Sales Log'!$AB$14:$AB$213)</f>
        <v>#DIV/0!</v>
      </c>
      <c r="Z18" s="118" t="e">
        <f>AVERAGEIF('Sales Log'!$T$14:$T$213,Z2,'Sales Log'!$AB$14:$AB$213)</f>
        <v>#DIV/0!</v>
      </c>
      <c r="AA18" s="118" t="e">
        <f>AVERAGEIF('Sales Log'!$T$14:$T$213,AA2,'Sales Log'!$AB$14:$AB$213)</f>
        <v>#DIV/0!</v>
      </c>
      <c r="AB18" s="118" t="e">
        <f>AVERAGEIF('Sales Log'!$T$14:$T$213,AB2,'Sales Log'!$AB$14:$AB$213)</f>
        <v>#DIV/0!</v>
      </c>
      <c r="AC18" s="118" t="e">
        <f>AVERAGEIF('Sales Log'!$T$14:$T$213,AC2,'Sales Log'!$AB$14:$AB$213)</f>
        <v>#DIV/0!</v>
      </c>
      <c r="AD18" s="118" t="e">
        <f>AVERAGEIF('Sales Log'!$T$14:$T$213,AD2,'Sales Log'!$AB$14:$AB$213)</f>
        <v>#DIV/0!</v>
      </c>
      <c r="AE18" s="118" t="e">
        <f>AVERAGEIF('Sales Log'!$T$14:$T$213,AE2,'Sales Log'!$AB$14:$AB$213)</f>
        <v>#DIV/0!</v>
      </c>
      <c r="AF18" s="118" t="e">
        <f>AVERAGEIF('Sales Log'!$T$14:$T$213,AF2,'Sales Log'!$AB$14:$AB$213)</f>
        <v>#DIV/0!</v>
      </c>
      <c r="AG18" s="118" t="e">
        <f>AVERAGEIF('Sales Log'!$T$14:$T$213,AG2,'Sales Log'!$AB$14:$AB$213)</f>
        <v>#DIV/0!</v>
      </c>
      <c r="AH18" s="118" t="e">
        <f>AVERAGEIF('Sales Log'!$T$14:$T$213,AH2,'Sales Log'!$AB$14:$AB$213)</f>
        <v>#DIV/0!</v>
      </c>
      <c r="AI18" s="118" t="e">
        <f>AVERAGEIF('Sales Log'!$T$14:$T$213,AI2,'Sales Log'!$AB$14:$AB$213)</f>
        <v>#DIV/0!</v>
      </c>
      <c r="AJ18" s="118" t="e">
        <f>AVERAGEIF('Sales Log'!$T$14:$T$213,AJ2,'Sales Log'!$AB$14:$AB$213)</f>
        <v>#DIV/0!</v>
      </c>
      <c r="AK18" s="118" t="e">
        <f>AVERAGEIF('Sales Log'!$T$14:$T$213,AK2,'Sales Log'!$AB$14:$AB$213)</f>
        <v>#DIV/0!</v>
      </c>
      <c r="AL18" s="118" t="e">
        <f>AVERAGEIF('Sales Log'!$T$14:$T$213,AL2,'Sales Log'!$AB$14:$AB$213)</f>
        <v>#DIV/0!</v>
      </c>
      <c r="AM18" s="118" t="e">
        <f>AVERAGEIF('Sales Log'!$T$14:$T$213,AM2,'Sales Log'!$AB$14:$AB$213)</f>
        <v>#DIV/0!</v>
      </c>
      <c r="AN18" s="118" t="e">
        <f>AVERAGEIF('Sales Log'!$T$14:$T$213,AN2,'Sales Log'!$AB$14:$AB$213)</f>
        <v>#DIV/0!</v>
      </c>
      <c r="AO18" s="118" t="e">
        <f>AVERAGEIF('Sales Log'!$T$14:$T$213,AO2,'Sales Log'!$AB$14:$AB$213)</f>
        <v>#DIV/0!</v>
      </c>
      <c r="AP18" s="118" t="e">
        <f>AVERAGEIF('Sales Log'!$T$14:$T$213,AP2,'Sales Log'!$AB$14:$AB$213)</f>
        <v>#DIV/0!</v>
      </c>
      <c r="AQ18" s="118" t="e">
        <f>AVERAGEIF('Sales Log'!$T$14:$T$213,AQ2,'Sales Log'!$AB$14:$AB$213)</f>
        <v>#DIV/0!</v>
      </c>
      <c r="AR18" s="118" t="e">
        <f>AVERAGEIF('Sales Log'!$T$14:$T$213,AR2,'Sales Log'!$AB$14:$AB$213)</f>
        <v>#DIV/0!</v>
      </c>
      <c r="AS18" s="118" t="e">
        <f>AVERAGEIF('Sales Log'!$T$14:$T$213,AS2,'Sales Log'!$AB$14:$AB$213)</f>
        <v>#DIV/0!</v>
      </c>
      <c r="AT18" s="118" t="e">
        <f>AVERAGEIF('Sales Log'!$T$14:$T$213,AT2,'Sales Log'!$AB$14:$AB$213)</f>
        <v>#DIV/0!</v>
      </c>
      <c r="AU18" s="118" t="e">
        <f>AVERAGEIF('Sales Log'!$T$14:$T$213,AU2,'Sales Log'!$AB$14:$AB$213)</f>
        <v>#DIV/0!</v>
      </c>
      <c r="AV18" s="118" t="e">
        <f>AVERAGEIF('Sales Log'!$T$14:$T$213,AV2,'Sales Log'!$AB$14:$AB$213)</f>
        <v>#DIV/0!</v>
      </c>
      <c r="AW18" s="118" t="e">
        <f>AVERAGEIF('Sales Log'!$T$14:$T$213,AW2,'Sales Log'!$AB$14:$AB$213)</f>
        <v>#DIV/0!</v>
      </c>
      <c r="AX18" s="118" t="e">
        <f>AVERAGEIF('Sales Log'!$T$14:$T$213,AX2,'Sales Log'!$AB$14:$AB$213)</f>
        <v>#DIV/0!</v>
      </c>
      <c r="AY18" s="118" t="e">
        <f>AVERAGEIF('Sales Log'!$T$14:$T$213,AY2,'Sales Log'!$AB$14:$AB$213)</f>
        <v>#DIV/0!</v>
      </c>
      <c r="AZ18" s="118" t="e">
        <f>AVERAGEIF('Sales Log'!$T$14:$T$213,AZ2,'Sales Log'!$AB$14:$AB$213)</f>
        <v>#DIV/0!</v>
      </c>
      <c r="BA18" s="118" t="e">
        <f>AVERAGEIF('Sales Log'!$T$14:$T$213,BA2,'Sales Log'!$AB$14:$AB$213)</f>
        <v>#DIV/0!</v>
      </c>
      <c r="BB18" s="118" t="e">
        <f>AVERAGEIF('Sales Log'!$T$14:$T$213,BB2,'Sales Log'!$AB$14:$AB$213)</f>
        <v>#DIV/0!</v>
      </c>
      <c r="BC18" s="118" t="e">
        <f>AVERAGEIF('Sales Log'!$T$14:$T$213,BC2,'Sales Log'!$AB$14:$AB$213)</f>
        <v>#DIV/0!</v>
      </c>
      <c r="BD18" s="118" t="e">
        <f>AVERAGEIF('Sales Log'!$T$14:$T$213,BD2,'Sales Log'!$AB$14:$AB$213)</f>
        <v>#DIV/0!</v>
      </c>
      <c r="BE18" s="118" t="e">
        <f>AVERAGEIF('Sales Log'!$T$14:$T$213,BE2,'Sales Log'!$AB$14:$AB$213)</f>
        <v>#DIV/0!</v>
      </c>
      <c r="BF18" s="118" t="e">
        <f>AVERAGEIF('Sales Log'!$T$14:$T$213,BF2,'Sales Log'!$AB$14:$AB$213)</f>
        <v>#DIV/0!</v>
      </c>
      <c r="BG18" s="118" t="e">
        <f>AVERAGEIF('Sales Log'!$T$14:$T$213,BG2,'Sales Log'!$AB$14:$AB$213)</f>
        <v>#DIV/0!</v>
      </c>
      <c r="BH18" s="118" t="e">
        <f>AVERAGEIF('Sales Log'!$T$14:$T$213,BH2,'Sales Log'!$AB$14:$AB$213)</f>
        <v>#DIV/0!</v>
      </c>
      <c r="BI18" s="118" t="e">
        <f>AVERAGEIF('Sales Log'!$T$14:$T$213,BI2,'Sales Log'!$AB$14:$AB$213)</f>
        <v>#DIV/0!</v>
      </c>
      <c r="BJ18" s="118" t="e">
        <f>AVERAGEIF('Sales Log'!$T$14:$T$213,BJ2,'Sales Log'!$AB$14:$AB$213)</f>
        <v>#DIV/0!</v>
      </c>
      <c r="BK18" s="118" t="e">
        <f>AVERAGEIF('Sales Log'!$T$14:$T$213,BK2,'Sales Log'!$AB$14:$AB$213)</f>
        <v>#DIV/0!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xSplit="1" topLeftCell="B1" activePane="topRight" state="frozen"/>
      <selection pane="topRight" activeCell="E17" sqref="E17"/>
    </sheetView>
  </sheetViews>
  <sheetFormatPr defaultRowHeight="14.4"/>
  <cols>
    <col min="1" max="1" width="37.68359375" bestFit="1" customWidth="1"/>
    <col min="2" max="2" width="13.41796875" customWidth="1"/>
    <col min="3" max="12" width="19.68359375" customWidth="1"/>
  </cols>
  <sheetData>
    <row r="1" spans="1:12" ht="22.5" customHeight="1">
      <c r="A1" s="21" t="s">
        <v>138</v>
      </c>
      <c r="B1" s="22"/>
      <c r="C1" s="44" t="s">
        <v>139</v>
      </c>
      <c r="D1" s="20"/>
      <c r="E1" s="20"/>
      <c r="F1" s="20"/>
      <c r="G1" s="20"/>
      <c r="H1" s="20"/>
      <c r="I1" s="20"/>
      <c r="J1" s="20"/>
      <c r="K1" s="20"/>
      <c r="L1" s="20"/>
    </row>
    <row r="2" spans="1:12" ht="22.5" customHeight="1">
      <c r="A2" s="23" t="s">
        <v>92</v>
      </c>
      <c r="B2" s="23" t="s">
        <v>140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2.5" customHeight="1">
      <c r="A3" s="5" t="s">
        <v>141</v>
      </c>
      <c r="B3" s="14">
        <f>COUNTIFS('Sales Log'!$I$14:$I$213,"No")/B4</f>
        <v>0.31638418079096048</v>
      </c>
      <c r="C3" s="14" t="e">
        <f>COUNTIFS('Sales Log'!$I$14:$I$213,"No",'Sales Log'!$V$14:$V$213,C2)/C4</f>
        <v>#DIV/0!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124</v>
      </c>
      <c r="B4" s="6">
        <f>'Scoreboard Total'!B3</f>
        <v>177</v>
      </c>
      <c r="C4" s="39">
        <f>COUNTIF('Sales Log'!$V$14:$V$213,C2)</f>
        <v>0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125</v>
      </c>
      <c r="B5" s="7">
        <f>'Sales Log'!$F$214</f>
        <v>29.779661016949152</v>
      </c>
      <c r="C5" s="25" t="e">
        <f ca="1">AVERAGEIF('Sales Log'!$V$14:$V$213,C2,'Sales Log'!$F$14:$F$209)</f>
        <v>#DIV/0!</v>
      </c>
      <c r="D5" s="25" t="e">
        <f ca="1">AVERAGEIF('Sales Log'!$V$14:$V$213,D2,'Sales Log'!$F$14:$F$209)</f>
        <v>#DIV/0!</v>
      </c>
      <c r="E5" s="25" t="e">
        <f ca="1">AVERAGEIF('Sales Log'!$V$14:$V$213,E2,'Sales Log'!$F$14:$F$209)</f>
        <v>#DIV/0!</v>
      </c>
      <c r="F5" s="25" t="e">
        <f ca="1">AVERAGEIF('Sales Log'!$V$14:$V$213,F2,'Sales Log'!$F$14:$F$209)</f>
        <v>#DIV/0!</v>
      </c>
      <c r="G5" s="25" t="e">
        <f ca="1">AVERAGEIF('Sales Log'!$V$14:$V$213,G2,'Sales Log'!$F$14:$F$209)</f>
        <v>#DIV/0!</v>
      </c>
      <c r="H5" s="25" t="e">
        <f ca="1">AVERAGEIF('Sales Log'!$V$14:$V$213,H2,'Sales Log'!$F$14:$F$209)</f>
        <v>#DIV/0!</v>
      </c>
      <c r="I5" s="25" t="e">
        <f ca="1">AVERAGEIF('Sales Log'!$V$14:$V$213,I2,'Sales Log'!$F$14:$F$209)</f>
        <v>#DIV/0!</v>
      </c>
      <c r="J5" s="25" t="e">
        <f ca="1">AVERAGEIF('Sales Log'!$V$14:$V$213,J2,'Sales Log'!$F$14:$F$209)</f>
        <v>#DIV/0!</v>
      </c>
      <c r="K5" s="25" t="e">
        <f ca="1">AVERAGEIF('Sales Log'!$V$14:$V$213,K2,'Sales Log'!$F$14:$F$209)</f>
        <v>#DIV/0!</v>
      </c>
      <c r="L5" s="25" t="e">
        <f ca="1">AVERAGEIF('Sales Log'!$V$14:$V$213,L2,'Sales Log'!$F$14:$F$209)</f>
        <v>#DIV/0!</v>
      </c>
    </row>
    <row r="6" spans="1:12" ht="22.5" customHeight="1">
      <c r="A6" s="5" t="s">
        <v>126</v>
      </c>
      <c r="B6" s="8">
        <f>'Sales Log'!$J$214</f>
        <v>42092.69</v>
      </c>
      <c r="C6" s="8" t="e">
        <f>AVERAGEIF('Sales Log'!$V$14:$V$213,C2,'Sales Log'!$J$14:$J$213)</f>
        <v>#DIV/0!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127</v>
      </c>
      <c r="B7" s="8">
        <f>'Sales Log'!$K$214</f>
        <v>41448.615706214689</v>
      </c>
      <c r="C7" s="8" t="e">
        <f>AVERAGEIF('Sales Log'!$V$14:$V$213,C2,'Sales Log'!$K$14:$K$213)</f>
        <v>#DIV/0!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128</v>
      </c>
      <c r="B8" s="8">
        <f>'Sales Log'!$M$214</f>
        <v>969.23669030868223</v>
      </c>
      <c r="C8" s="8" t="e">
        <f>AVERAGEIF('Sales Log'!$V$14:$V$213,C2,'Sales Log'!$M$14:$M$213)</f>
        <v>#DIV/0!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129</v>
      </c>
      <c r="B9" s="9">
        <f>'Sales Log'!L214</f>
        <v>43.428700564971734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130</v>
      </c>
      <c r="B10" s="9">
        <f>'Sales Log'!$N$214</f>
        <v>42.764183527776012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131</v>
      </c>
      <c r="B11" s="8">
        <f>'Sales Log'!$O$214</f>
        <v>644.07429378531083</v>
      </c>
      <c r="C11" s="8" t="e">
        <f>AVERAGEIF('Sales Log'!$V$14:$V$213,C2,'Sales Log'!$O$14:$O$213)</f>
        <v>#DIV/0!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132</v>
      </c>
      <c r="B12" s="8">
        <f>'Sales Log'!$P$214</f>
        <v>1224.861073446328</v>
      </c>
      <c r="C12" s="8" t="e">
        <f>AVERAGEIF('Sales Log'!$V$14:$V$213,C2,'Sales Log'!$P$14:$P$213)</f>
        <v>#DIV/0!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133</v>
      </c>
      <c r="B13" s="8">
        <f>'Sales Log'!$Q$214</f>
        <v>1457.0569491525423</v>
      </c>
      <c r="C13" s="8" t="e">
        <f>AVERAGEIF('Sales Log'!$V$14:$V$213,C2,'Sales Log'!$Q$14:$Q$213)</f>
        <v>#DIV/0!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134</v>
      </c>
      <c r="B14" s="8">
        <f>'Sales Log'!$R$214</f>
        <v>2681.9180225988712</v>
      </c>
      <c r="C14" s="8" t="e">
        <f>AVERAGEIF('Sales Log'!$V$14:$V$213,C2,'Sales Log'!$R$14:$R$213)</f>
        <v>#DIV/0!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135</v>
      </c>
      <c r="B15" s="10">
        <f t="shared" ref="B15:L15" si="2">B14*B4</f>
        <v>474699.49000000022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89</v>
      </c>
      <c r="B16" s="9">
        <f>(B14/(B7)*(360/B5))</f>
        <v>0.78220073381325672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136</v>
      </c>
      <c r="B17" s="9">
        <f>'Sales Log'!AA214/'Scoreboard Total'!B3</f>
        <v>0.3559322033898305</v>
      </c>
      <c r="C17" s="9" t="e">
        <f>COUNTIFS('Sales Log'!$V$14:$V$213,'Scoreboard FM'!C$2,'Sales Log'!$AA$14:$AA$213,"Yes")/C$4</f>
        <v>#DIV/0!</v>
      </c>
      <c r="D17" s="9" t="e">
        <f>COUNTIFS('Sales Log'!$V$14:$V$213,'Scoreboard FM'!D$2,'Sales Log'!$AA$14:$AA$213,"Yes")/D$4</f>
        <v>#DIV/0!</v>
      </c>
      <c r="E17" s="9" t="e">
        <f>COUNTIFS('Sales Log'!$V$14:$V$213,'Scoreboard FM'!E$2,'Sales Log'!$AA$14:$AA$213,"Yes")/E$4</f>
        <v>#DIV/0!</v>
      </c>
      <c r="F17" s="9" t="e">
        <f>COUNTIFS('Sales Log'!$V$14:$V$213,'Scoreboard FM'!F$2,'Sales Log'!$AA$14:$AA$213,"Yes")/F$4</f>
        <v>#DIV/0!</v>
      </c>
      <c r="G17" s="9" t="e">
        <f>COUNTIFS('Sales Log'!$V$14:$V$213,'Scoreboard FM'!G$2,'Sales Log'!$AA$14:$AA$213,"Yes")/G$4</f>
        <v>#DIV/0!</v>
      </c>
      <c r="H17" s="9" t="e">
        <f>COUNTIFS('Sales Log'!$V$14:$V$213,'Scoreboard FM'!H$2,'Sales Log'!$AA$14:$AA$213,"Yes")/H$4</f>
        <v>#DIV/0!</v>
      </c>
      <c r="I17" s="9" t="e">
        <f>COUNTIFS('Sales Log'!$V$14:$V$213,'Scoreboard FM'!I$2,'Sales Log'!$AA$14:$AA$213,"Yes")/I$4</f>
        <v>#DIV/0!</v>
      </c>
      <c r="J17" s="9" t="e">
        <f>COUNTIFS('Sales Log'!$V$14:$V$213,'Scoreboard FM'!J$2,'Sales Log'!$AA$14:$AA$213,"Yes")/J$4</f>
        <v>#DIV/0!</v>
      </c>
      <c r="K17" s="9" t="e">
        <f>COUNTIFS('Sales Log'!$V$14:$V$213,'Scoreboard FM'!K$2,'Sales Log'!$AA$14:$AA$213,"Yes")/K$4</f>
        <v>#DIV/0!</v>
      </c>
      <c r="L17" s="9" t="e">
        <f>COUNTIFS('Sales Log'!$V$14:$V$213,'Scoreboard FM'!L$2,'Sales Log'!$AA$14:$AA$213,"Yes")/L$4</f>
        <v>#DIV/0!</v>
      </c>
    </row>
    <row r="18" spans="1:12" ht="21.75" customHeight="1">
      <c r="A18" s="5" t="s">
        <v>137</v>
      </c>
      <c r="B18" s="118">
        <f>'Sales Log'!$AB$214</f>
        <v>172.57937853107347</v>
      </c>
      <c r="C18" s="118" t="e">
        <f>AVERAGEIF('Sales Log'!$V$14:$V$213,C2,'Sales Log'!$AB$14:$AB$213)</f>
        <v>#DIV/0!</v>
      </c>
      <c r="D18" s="118" t="e">
        <f>AVERAGEIF('Sales Log'!$V$14:$V$213,D2,'Sales Log'!$AB$14:$AB$213)</f>
        <v>#DIV/0!</v>
      </c>
      <c r="E18" s="118" t="e">
        <f>AVERAGEIF('Sales Log'!$V$14:$V$213,E2,'Sales Log'!$AB$14:$AB$213)</f>
        <v>#DIV/0!</v>
      </c>
      <c r="F18" s="118" t="e">
        <f>AVERAGEIF('Sales Log'!$V$14:$V$213,F2,'Sales Log'!$AB$14:$AB$213)</f>
        <v>#DIV/0!</v>
      </c>
      <c r="G18" s="118" t="e">
        <f>AVERAGEIF('Sales Log'!$V$14:$V$213,G2,'Sales Log'!$AB$14:$AB$213)</f>
        <v>#DIV/0!</v>
      </c>
      <c r="H18" s="118" t="e">
        <f>AVERAGEIF('Sales Log'!$V$14:$V$213,H2,'Sales Log'!$AB$14:$AB$213)</f>
        <v>#DIV/0!</v>
      </c>
      <c r="I18" s="118" t="e">
        <f>AVERAGEIF('Sales Log'!$V$14:$V$213,I2,'Sales Log'!$AB$14:$AB$213)</f>
        <v>#DIV/0!</v>
      </c>
      <c r="J18" s="118" t="e">
        <f>AVERAGEIF('Sales Log'!$V$14:$V$213,J2,'Sales Log'!$AB$14:$AB$213)</f>
        <v>#DIV/0!</v>
      </c>
      <c r="K18" s="118" t="e">
        <f>AVERAGEIF('Sales Log'!$V$14:$V$213,K2,'Sales Log'!$AB$14:$AB$213)</f>
        <v>#DIV/0!</v>
      </c>
      <c r="L18" s="118" t="e">
        <f>AVERAGEIF('Sales Log'!$V$14:$V$213,L2,'Sales Log'!$AB$14:$AB$213)</f>
        <v>#DIV/0!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20" sqref="D20"/>
    </sheetView>
  </sheetViews>
  <sheetFormatPr defaultRowHeight="14.4"/>
  <cols>
    <col min="1" max="1" width="37.68359375" bestFit="1" customWidth="1"/>
    <col min="2" max="2" width="13.41796875" customWidth="1"/>
    <col min="3" max="3" width="19.68359375" customWidth="1"/>
    <col min="4" max="4" width="20.41796875" customWidth="1"/>
  </cols>
  <sheetData>
    <row r="1" spans="1:4" ht="22.5" customHeight="1">
      <c r="A1" s="26" t="s">
        <v>138</v>
      </c>
      <c r="B1" s="27"/>
      <c r="C1" s="28"/>
      <c r="D1" s="28"/>
    </row>
    <row r="2" spans="1:4" ht="22.5" customHeight="1">
      <c r="A2" s="29" t="s">
        <v>78</v>
      </c>
      <c r="B2" s="29" t="s">
        <v>140</v>
      </c>
      <c r="C2" s="24" t="s">
        <v>107</v>
      </c>
      <c r="D2" s="24" t="s">
        <v>103</v>
      </c>
    </row>
    <row r="3" spans="1:4" ht="22.5" customHeight="1">
      <c r="A3" s="5" t="s">
        <v>124</v>
      </c>
      <c r="B3" s="6">
        <f>'Sales Log'!D214</f>
        <v>177</v>
      </c>
      <c r="C3" s="6">
        <f>COUNTIF('Sales Log'!$H$14:$H$213,C2)</f>
        <v>69</v>
      </c>
      <c r="D3" s="6">
        <f>COUNTIF('Sales Log'!$H$14:$H$213,D2)</f>
        <v>108</v>
      </c>
    </row>
    <row r="4" spans="1:4" ht="22.5" customHeight="1">
      <c r="A4" s="5" t="s">
        <v>125</v>
      </c>
      <c r="B4" s="7">
        <f>'Sales Log'!$F$214</f>
        <v>29.779661016949152</v>
      </c>
      <c r="C4" s="25">
        <f ca="1">AVERAGEIF('Sales Log'!$H$14:$H$213,C2,'Sales Log'!$F$14:$F$209)</f>
        <v>24.782608695652176</v>
      </c>
      <c r="D4" s="25">
        <f ca="1">AVERAGEIF('Sales Log'!$H$14:$H$213,D2,'Sales Log'!$F$14:$F$209)</f>
        <v>32.972222222222221</v>
      </c>
    </row>
    <row r="5" spans="1:4" ht="22.5" customHeight="1">
      <c r="A5" s="5" t="s">
        <v>126</v>
      </c>
      <c r="B5" s="8">
        <f>'Sales Log'!$J$214</f>
        <v>42092.69</v>
      </c>
      <c r="C5" s="8">
        <f>AVERAGEIF('Sales Log'!$H$14:$H$213,C2,'Sales Log'!J14:J213)</f>
        <v>49009.869565217392</v>
      </c>
      <c r="D5" s="8">
        <f>AVERAGEIF('Sales Log'!$H$14:$H$213,D2,'Sales Log'!K14:K213)</f>
        <v>37196.573333333334</v>
      </c>
    </row>
    <row r="6" spans="1:4" ht="22.5" customHeight="1">
      <c r="A6" s="5" t="s">
        <v>127</v>
      </c>
      <c r="B6" s="8">
        <f>'Sales Log'!$K$214</f>
        <v>41448.615706214689</v>
      </c>
      <c r="C6" s="8">
        <f>AVERAGEIF('Sales Log'!$H$14:$H$213,C2,'Sales Log'!$K$14:$K$213)</f>
        <v>48103.986376811597</v>
      </c>
      <c r="D6" s="8">
        <f>AVERAGEIF('Sales Log'!$H$14:$H$213,D2,'Sales Log'!$K$14:$K$213)</f>
        <v>37196.573333333334</v>
      </c>
    </row>
    <row r="7" spans="1:4" ht="22.5" customHeight="1">
      <c r="A7" s="5" t="s">
        <v>128</v>
      </c>
      <c r="B7" s="8">
        <f>'Sales Log'!$M$214</f>
        <v>969.23669030868223</v>
      </c>
      <c r="C7" s="8">
        <f>AVERAGEIF('Sales Log'!$H$14:$H$213,C2,'Sales Log'!$M$14:$M$213)</f>
        <v>29115.664198652641</v>
      </c>
      <c r="D7" s="8">
        <f>AVERAGEIF('Sales Log'!$H$14:$H$213,D2,'Sales Log'!$M$14:$M$213)</f>
        <v>23104.319038990317</v>
      </c>
    </row>
    <row r="8" spans="1:4" ht="22.5" customHeight="1">
      <c r="A8" s="5" t="s">
        <v>129</v>
      </c>
      <c r="B8" s="9">
        <f>'Sales Log'!L214</f>
        <v>43.428700564971734</v>
      </c>
      <c r="C8" s="38">
        <f>C5/C7</f>
        <v>1.6832818661057842</v>
      </c>
      <c r="D8" s="38">
        <f>D5/D7</f>
        <v>1.6099402570818577</v>
      </c>
    </row>
    <row r="9" spans="1:4" ht="22.5" customHeight="1">
      <c r="A9" s="5" t="s">
        <v>130</v>
      </c>
      <c r="B9" s="9">
        <f>'Sales Log'!$N$214</f>
        <v>42.764183527776012</v>
      </c>
      <c r="C9" s="14">
        <f>C6/C7</f>
        <v>1.6521686075441708</v>
      </c>
      <c r="D9" s="14">
        <f>D6/D7</f>
        <v>1.6099402570818577</v>
      </c>
    </row>
    <row r="10" spans="1:4" ht="22.5" customHeight="1">
      <c r="A10" s="5" t="s">
        <v>131</v>
      </c>
      <c r="B10" s="8">
        <f>'Sales Log'!$O$214</f>
        <v>644.07429378531083</v>
      </c>
      <c r="C10" s="8">
        <f>AVERAGEIF('Sales Log'!$H$14:$H$213,C2,'Sales Log'!$O$14:$O$213)</f>
        <v>905.883188405797</v>
      </c>
      <c r="D10" s="8">
        <f>AVERAGEIF('Sales Log'!$H$14:$H$213,D2,'Sales Log'!$O$14:$O$213)</f>
        <v>476.80750000000006</v>
      </c>
    </row>
    <row r="11" spans="1:4" ht="22.5" customHeight="1">
      <c r="A11" s="5" t="s">
        <v>132</v>
      </c>
      <c r="B11" s="8">
        <f>'Sales Log'!$P$214</f>
        <v>1224.861073446328</v>
      </c>
      <c r="C11" s="8">
        <f>AVERAGEIF('Sales Log'!$H$14:$H$213,C2,'Sales Log'!$P$14:$P$213)</f>
        <v>1232.9597101449272</v>
      </c>
      <c r="D11" s="8">
        <f>AVERAGEIF('Sales Log'!$H$14:$H$213,D2,'Sales Log'!$P$14:$P$213)</f>
        <v>1219.6869444444442</v>
      </c>
    </row>
    <row r="12" spans="1:4" ht="22.5" customHeight="1">
      <c r="A12" s="5" t="s">
        <v>133</v>
      </c>
      <c r="B12" s="8">
        <f>'Sales Log'!$Q$214</f>
        <v>1457.0569491525423</v>
      </c>
      <c r="C12" s="8">
        <f>AVERAGEIF('Sales Log'!$H$14:$H$213,C2,'Sales Log'!$Q$14:$Q$213)</f>
        <v>1715.0718840579709</v>
      </c>
      <c r="D12" s="8">
        <f>AVERAGEIF('Sales Log'!$H$14:$H$213,D2,'Sales Log'!$Q$14:$Q$213)</f>
        <v>1292.214074074074</v>
      </c>
    </row>
    <row r="13" spans="1:4" ht="22.5" customHeight="1">
      <c r="A13" s="5" t="s">
        <v>134</v>
      </c>
      <c r="B13" s="8">
        <f>'Sales Log'!$R$214</f>
        <v>2681.9180225988712</v>
      </c>
      <c r="C13" s="8">
        <f>AVERAGEIF('Sales Log'!$H$14:$H$213,C2,'Sales Log'!$R$14:$R$213)</f>
        <v>2948.0315942028983</v>
      </c>
      <c r="D13" s="8">
        <f>AVERAGEIF('Sales Log'!$H$14:$H$213,D2,'Sales Log'!$R$14:$R$213)</f>
        <v>2511.901018518518</v>
      </c>
    </row>
    <row r="14" spans="1:4" ht="22.5" customHeight="1">
      <c r="A14" s="5" t="s">
        <v>135</v>
      </c>
      <c r="B14" s="10">
        <f>B13*B3</f>
        <v>474699.49000000022</v>
      </c>
      <c r="C14" s="10">
        <f>C13*C3</f>
        <v>203414.18</v>
      </c>
      <c r="D14" s="10">
        <f>D13*D3</f>
        <v>271285.30999999994</v>
      </c>
    </row>
    <row r="15" spans="1:4" ht="22.5" customHeight="1">
      <c r="A15" s="5" t="s">
        <v>89</v>
      </c>
      <c r="B15" s="9">
        <f>(B13/(B6)*(360/B4))</f>
        <v>0.78220073381325672</v>
      </c>
      <c r="C15" s="9">
        <f ca="1">(C13/(C6)*(360/C4))</f>
        <v>0.89023885794587809</v>
      </c>
      <c r="D15" s="9">
        <f ca="1">(D13/(D6)*(360/D4))</f>
        <v>0.73731636183868421</v>
      </c>
    </row>
    <row r="16" spans="1:4" ht="22.5" customHeight="1">
      <c r="A16" s="5" t="s">
        <v>136</v>
      </c>
      <c r="B16" s="9">
        <f>'Sales Log'!AA214/'Scoreboard Total'!B3</f>
        <v>0.3559322033898305</v>
      </c>
      <c r="C16" s="9">
        <f>COUNTIFS('Sales Log'!$H$14:$H$213,C2,'Sales Log'!$AA$14:$AA$213,"Yes")/C$3</f>
        <v>0.34782608695652173</v>
      </c>
      <c r="D16" s="9">
        <f>COUNTIFS('Sales Log'!$H$14:$H$213,D2,'Sales Log'!$AA$14:$AA$213,"Yes")/D$3</f>
        <v>0.3611111111111111</v>
      </c>
    </row>
    <row r="17" spans="1:4" ht="22.5" customHeight="1">
      <c r="A17" s="5" t="s">
        <v>137</v>
      </c>
      <c r="B17" s="118">
        <f>'Sales Log'!$AB$214</f>
        <v>172.57937853107347</v>
      </c>
      <c r="C17" s="118">
        <f>AVERAGEIF('Sales Log'!$H$14:$H$213,C2,'Sales Log'!$AB$14:$AB$213)</f>
        <v>128.75478260869565</v>
      </c>
      <c r="D17" s="118">
        <f>AVERAGEIF('Sales Log'!$H$14:$H$213,D2,'Sales Log'!$AB$14:$AB$213)</f>
        <v>200.57842592592593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13" zoomScaleNormal="100" workbookViewId="0">
      <selection activeCell="D17" sqref="D17"/>
    </sheetView>
  </sheetViews>
  <sheetFormatPr defaultRowHeight="14.4"/>
  <cols>
    <col min="1" max="1" width="37.68359375" bestFit="1" customWidth="1"/>
    <col min="2" max="2" width="13.41796875" customWidth="1"/>
    <col min="3" max="3" width="19.68359375" customWidth="1"/>
    <col min="4" max="4" width="20.41796875" customWidth="1"/>
  </cols>
  <sheetData>
    <row r="1" spans="1:4" ht="22.5" customHeight="1">
      <c r="A1" s="26" t="s">
        <v>138</v>
      </c>
      <c r="B1" s="27"/>
      <c r="C1" s="28"/>
      <c r="D1" s="28"/>
    </row>
    <row r="2" spans="1:4" ht="22.5" customHeight="1">
      <c r="A2" s="29" t="s">
        <v>79</v>
      </c>
      <c r="B2" s="29" t="s">
        <v>140</v>
      </c>
      <c r="C2" s="24" t="s">
        <v>107</v>
      </c>
      <c r="D2" s="24" t="s">
        <v>103</v>
      </c>
    </row>
    <row r="3" spans="1:4" ht="22.5" customHeight="1">
      <c r="A3" s="5" t="s">
        <v>124</v>
      </c>
      <c r="B3" s="6">
        <f>'Sales Log'!D214</f>
        <v>177</v>
      </c>
      <c r="C3" s="6">
        <f>COUNTIF('Sales Log'!$I$14:$I$213,C2)</f>
        <v>121</v>
      </c>
      <c r="D3" s="6">
        <f>COUNTIF('Sales Log'!$I$14:$I$213,D2)</f>
        <v>56</v>
      </c>
    </row>
    <row r="4" spans="1:4" ht="22.5" customHeight="1">
      <c r="A4" s="5" t="s">
        <v>125</v>
      </c>
      <c r="B4" s="7">
        <f>'Sales Log'!$F$214</f>
        <v>29.779661016949152</v>
      </c>
      <c r="C4" s="25">
        <f ca="1">AVERAGEIF('Sales Log'!$I$14:$I$213,C2,'Sales Log'!$F$14:$F$209)</f>
        <v>25.90909090909091</v>
      </c>
      <c r="D4" s="25">
        <f ca="1">AVERAGEIF('Sales Log'!$I$14:$I$213,D2,'Sales Log'!$F$14:$F$209)</f>
        <v>38.142857142857146</v>
      </c>
    </row>
    <row r="5" spans="1:4" ht="22.5" customHeight="1">
      <c r="A5" s="5" t="s">
        <v>126</v>
      </c>
      <c r="B5" s="8">
        <f>'Sales Log'!$J$214</f>
        <v>42092.69</v>
      </c>
      <c r="C5" s="8">
        <f>AVERAGEIF('Sales Log'!$I$14:$I$213,C2,'Sales Log'!J14:J213)</f>
        <v>46676.273801652889</v>
      </c>
      <c r="D5" s="8">
        <f>AVERAGEIF('Sales Log'!$I$14:$I$213,D2,'Sales Log'!K14:K213)</f>
        <v>31802.973571428571</v>
      </c>
    </row>
    <row r="6" spans="1:4" ht="22.5" customHeight="1">
      <c r="A6" s="5" t="s">
        <v>127</v>
      </c>
      <c r="B6" s="8">
        <f>'Sales Log'!$K$214</f>
        <v>41448.615706214689</v>
      </c>
      <c r="C6" s="8">
        <f>AVERAGEIF('Sales Log'!$I$14:$I$213,C2,'Sales Log'!$K$14:$K$213)</f>
        <v>45912.714545454546</v>
      </c>
      <c r="D6" s="8">
        <f>AVERAGEIF('Sales Log'!$I$14:$I$213,D2,'Sales Log'!$K$14:$K$213)</f>
        <v>31802.973571428571</v>
      </c>
    </row>
    <row r="7" spans="1:4" ht="22.5" customHeight="1">
      <c r="A7" s="5" t="s">
        <v>128</v>
      </c>
      <c r="B7" s="8">
        <f>'Sales Log'!$M$214</f>
        <v>969.23669030868223</v>
      </c>
      <c r="C7" s="8">
        <f>AVERAGEIF('Sales Log'!$I$14:$I$213,C2,'Sales Log'!$M$14:$M$213)</f>
        <v>28684.063699806928</v>
      </c>
      <c r="D7" s="8">
        <f>AVERAGEIF('Sales Log'!$I$14:$I$213,D2,'Sales Log'!$M$14:$M$213)</f>
        <v>18454.921040024055</v>
      </c>
    </row>
    <row r="8" spans="1:4" ht="22.5" customHeight="1">
      <c r="A8" s="5" t="s">
        <v>129</v>
      </c>
      <c r="B8" s="9">
        <f>'Sales Log'!L214</f>
        <v>43.428700564971734</v>
      </c>
      <c r="C8" s="14">
        <f>C5/C7</f>
        <v>1.6272545720907414</v>
      </c>
      <c r="D8" s="14">
        <f>D5/D7</f>
        <v>1.7232787668099996</v>
      </c>
    </row>
    <row r="9" spans="1:4" ht="22.5" customHeight="1">
      <c r="A9" s="5" t="s">
        <v>130</v>
      </c>
      <c r="B9" s="9">
        <f>'Sales Log'!$N$214</f>
        <v>42.764183527776012</v>
      </c>
      <c r="C9" s="14">
        <f>C6/C7</f>
        <v>1.6006349388271504</v>
      </c>
      <c r="D9" s="14">
        <f>D6/D7</f>
        <v>1.7232787668099996</v>
      </c>
    </row>
    <row r="10" spans="1:4" ht="22.5" customHeight="1">
      <c r="A10" s="5" t="s">
        <v>131</v>
      </c>
      <c r="B10" s="8">
        <f>'Sales Log'!$O$214</f>
        <v>644.07429378531083</v>
      </c>
      <c r="C10" s="8">
        <f>AVERAGEIF('Sales Log'!$I$14:$I$213,C2,'Sales Log'!$O$14:$O$213)</f>
        <v>763.55925619834704</v>
      </c>
      <c r="D10" s="8">
        <f>AVERAGEIF('Sales Log'!$I$14:$I$213,D2,'Sales Log'!$O$14:$O$213)</f>
        <v>385.90142857142843</v>
      </c>
    </row>
    <row r="11" spans="1:4" ht="22.5" customHeight="1">
      <c r="A11" s="5" t="s">
        <v>132</v>
      </c>
      <c r="B11" s="8">
        <f>'Sales Log'!$P$214</f>
        <v>1224.861073446328</v>
      </c>
      <c r="C11" s="8">
        <f>AVERAGEIF('Sales Log'!$I$14:$I$213,C2,'Sales Log'!$P$14:$P$213)</f>
        <v>1607.3152066115704</v>
      </c>
      <c r="D11" s="8">
        <f>AVERAGEIF('Sales Log'!$I$14:$I$213,D2,'Sales Log'!$P$14:$P$213)</f>
        <v>398.48696428571458</v>
      </c>
    </row>
    <row r="12" spans="1:4" ht="22.5" customHeight="1">
      <c r="A12" s="5" t="s">
        <v>133</v>
      </c>
      <c r="B12" s="8">
        <f>'Sales Log'!$Q$214</f>
        <v>1457.0569491525423</v>
      </c>
      <c r="C12" s="8">
        <f>AVERAGEIF('Sales Log'!$I$14:$I$213,C2,'Sales Log'!$Q$14:$Q$213)</f>
        <v>1750.2755371900821</v>
      </c>
      <c r="D12" s="8">
        <f>AVERAGEIF('Sales Log'!$I$14:$I$213,D2,'Sales Log'!$Q$14:$Q$213)</f>
        <v>823.49535714285719</v>
      </c>
    </row>
    <row r="13" spans="1:4" ht="22.5" customHeight="1">
      <c r="A13" s="5" t="s">
        <v>134</v>
      </c>
      <c r="B13" s="8">
        <f>'Sales Log'!$R$214</f>
        <v>2681.9180225988712</v>
      </c>
      <c r="C13" s="8">
        <f>AVERAGEIF('Sales Log'!$I$14:$I$213,C2,'Sales Log'!$R$14:$R$213)</f>
        <v>3357.5907438016538</v>
      </c>
      <c r="D13" s="8">
        <f>AVERAGEIF('Sales Log'!$I$14:$I$213,D2,'Sales Log'!$R$14:$R$213)</f>
        <v>1221.9823214285714</v>
      </c>
    </row>
    <row r="14" spans="1:4" ht="22.5" customHeight="1">
      <c r="A14" s="5" t="s">
        <v>135</v>
      </c>
      <c r="B14" s="10">
        <f>B13*B3</f>
        <v>474699.49000000022</v>
      </c>
      <c r="C14" s="10">
        <f>C13*C3</f>
        <v>406268.4800000001</v>
      </c>
      <c r="D14" s="10">
        <f>D13*D3</f>
        <v>68431.009999999995</v>
      </c>
    </row>
    <row r="15" spans="1:4" ht="22.5" customHeight="1">
      <c r="A15" s="5" t="s">
        <v>89</v>
      </c>
      <c r="B15" s="9">
        <f>(B13/(B6)*(360/B4))</f>
        <v>0.78220073381325672</v>
      </c>
      <c r="C15" s="9">
        <f ca="1">(C13/(C6)*(360/C4))</f>
        <v>1.0161202680016919</v>
      </c>
      <c r="D15" s="9">
        <f ca="1">(D13/(D6)*(360/D4))</f>
        <v>0.36264899149229968</v>
      </c>
    </row>
    <row r="16" spans="1:4" ht="22.5" customHeight="1">
      <c r="A16" s="5" t="s">
        <v>136</v>
      </c>
      <c r="B16" s="9">
        <f>'Sales Log'!AA214/'Scoreboard Total'!B3</f>
        <v>0.3559322033898305</v>
      </c>
      <c r="C16" s="9">
        <f>COUNTIFS('Sales Log'!$I$14:$I$213,C2,'Sales Log'!$AA$14:$AA$213,"Yes")/C$3</f>
        <v>0.34710743801652894</v>
      </c>
      <c r="D16" s="9">
        <f>COUNTIFS('Sales Log'!$I$14:$I$213,D2,'Sales Log'!$AA$14:$AA$213,"Yes")/D$3</f>
        <v>0.375</v>
      </c>
    </row>
    <row r="17" spans="1:4" ht="22.5" customHeight="1">
      <c r="A17" s="5" t="s">
        <v>137</v>
      </c>
      <c r="B17" s="118">
        <f>'Sales Log'!$AB$214</f>
        <v>172.57937853107347</v>
      </c>
      <c r="C17" s="118">
        <f>AVERAGEIF('Sales Log'!$I$14:$I$213,C2,'Sales Log'!$AB$14:$AB$213)</f>
        <v>179.53487603305786</v>
      </c>
      <c r="D17" s="118">
        <f>AVERAGEIF('Sales Log'!$I$14:$I$213,D2,'Sales Log'!$AB$14:$AB$213)</f>
        <v>157.5505357142857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4.4"/>
  <cols>
    <col min="1" max="1" width="31.26171875" bestFit="1" customWidth="1"/>
    <col min="2" max="2" width="10.68359375" customWidth="1"/>
    <col min="3" max="9" width="20.68359375" customWidth="1"/>
    <col min="10" max="10" width="28.578125" bestFit="1" customWidth="1"/>
    <col min="11" max="11" width="20.68359375" customWidth="1"/>
  </cols>
  <sheetData>
    <row r="1" spans="1:11" ht="22.5" customHeight="1">
      <c r="A1" s="26" t="s">
        <v>138</v>
      </c>
      <c r="B1" s="22"/>
      <c r="C1" s="20"/>
      <c r="D1" s="20"/>
      <c r="E1" s="20"/>
      <c r="F1" s="20"/>
      <c r="G1" s="20"/>
      <c r="H1" s="20"/>
      <c r="I1" s="20"/>
      <c r="J1" s="20"/>
      <c r="K1" s="20"/>
    </row>
    <row r="2" spans="1:11" ht="22.5" customHeight="1">
      <c r="A2" s="29" t="s">
        <v>143</v>
      </c>
      <c r="B2" s="23" t="s">
        <v>140</v>
      </c>
      <c r="C2" s="33" t="s">
        <v>102</v>
      </c>
      <c r="D2" s="33" t="s">
        <v>109</v>
      </c>
      <c r="E2" s="33" t="s">
        <v>144</v>
      </c>
      <c r="F2" s="33" t="s">
        <v>145</v>
      </c>
      <c r="G2" s="33" t="s">
        <v>114</v>
      </c>
      <c r="H2" s="33" t="s">
        <v>146</v>
      </c>
      <c r="I2" s="33" t="s">
        <v>147</v>
      </c>
      <c r="J2" s="33" t="s">
        <v>118</v>
      </c>
      <c r="K2" s="33" t="s">
        <v>119</v>
      </c>
    </row>
    <row r="3" spans="1:11" ht="22.5" customHeight="1">
      <c r="A3" s="5" t="s">
        <v>124</v>
      </c>
      <c r="B3" s="6">
        <f>'Scoreboard Total'!B3</f>
        <v>177</v>
      </c>
      <c r="C3" s="6">
        <f>COUNTIF('Sales Log'!$G$14:$G$213,'Scoreboard by Source'!C2)</f>
        <v>71</v>
      </c>
      <c r="D3" s="6">
        <f>COUNTIF('Sales Log'!$G$14:$G$213,'Scoreboard by Source'!D2)</f>
        <v>23</v>
      </c>
      <c r="E3" s="6">
        <f>COUNTIF('Sales Log'!$G$14:$G$213,'Scoreboard by Source'!E2)</f>
        <v>8</v>
      </c>
      <c r="F3" s="6">
        <f>COUNTIF('Sales Log'!$G$14:$G$213,'Scoreboard by Source'!F2)</f>
        <v>41</v>
      </c>
      <c r="G3" s="6">
        <f>COUNTIF('Sales Log'!$G$14:$G$213,'Scoreboard by Source'!G2)</f>
        <v>15</v>
      </c>
      <c r="H3" s="6">
        <f>COUNTIF('Sales Log'!$G$14:$G$213,'Scoreboard by Source'!H2)</f>
        <v>6</v>
      </c>
      <c r="I3" s="6">
        <f>COUNTIF('Sales Log'!$G$14:$G$213,'Scoreboard by Source'!I2)</f>
        <v>12</v>
      </c>
      <c r="J3" s="6">
        <f>COUNTIF('Sales Log'!$G$14:$G$213,'Scoreboard by Source'!J2)</f>
        <v>1</v>
      </c>
      <c r="K3" s="6">
        <f>COUNTIF('Sales Log'!$G$14:$G$213,'Scoreboard by Source'!K2)</f>
        <v>0</v>
      </c>
    </row>
    <row r="4" spans="1:11" ht="22.5" customHeight="1">
      <c r="A4" s="5" t="s">
        <v>148</v>
      </c>
      <c r="B4" s="9">
        <f>B3/'Sales Log'!$D$214</f>
        <v>1</v>
      </c>
      <c r="C4" s="9">
        <f>C3/'Sales Log'!$D$214</f>
        <v>0.40112994350282488</v>
      </c>
      <c r="D4" s="9">
        <f>D3/'Sales Log'!$D$214</f>
        <v>0.12994350282485875</v>
      </c>
      <c r="E4" s="9">
        <f>E3/'Sales Log'!$D$214</f>
        <v>4.519774011299435E-2</v>
      </c>
      <c r="F4" s="9">
        <f>F3/'Sales Log'!$D$214</f>
        <v>0.23163841807909605</v>
      </c>
      <c r="G4" s="9">
        <f>G3/'Sales Log'!$D$214</f>
        <v>8.4745762711864403E-2</v>
      </c>
      <c r="H4" s="9">
        <f>H3/'Sales Log'!$D$214</f>
        <v>3.3898305084745763E-2</v>
      </c>
      <c r="I4" s="9">
        <f>I3/'Sales Log'!$D$214</f>
        <v>6.7796610169491525E-2</v>
      </c>
      <c r="J4" s="9">
        <f>J3/'Sales Log'!$D$214</f>
        <v>5.6497175141242938E-3</v>
      </c>
      <c r="K4" s="9">
        <f>K3/'Sales Log'!$D$214</f>
        <v>0</v>
      </c>
    </row>
    <row r="5" spans="1:11" ht="22.5" customHeight="1">
      <c r="A5" s="5" t="s">
        <v>141</v>
      </c>
      <c r="B5" s="14">
        <f>COUNTIFS('Sales Log'!$I$14:$I$213,"No")/B3</f>
        <v>0.31638418079096048</v>
      </c>
      <c r="C5" s="14">
        <f>COUNTIFS('Sales Log'!$I$14:$I$213,"No",'Sales Log'!$G$14:$G$213,'Scoreboard by Source'!C2)/C3</f>
        <v>0.52112676056338025</v>
      </c>
      <c r="D5" s="14">
        <f>COUNTIFS('Sales Log'!$I$14:$I$213,"No",'Sales Log'!$G$14:$G$213,'Scoreboard by Source'!D2)/D3</f>
        <v>0.34782608695652173</v>
      </c>
      <c r="E5" s="14">
        <f>COUNTIFS('Sales Log'!$I$14:$I$213,"No",'Sales Log'!$G$14:$G$213,'Scoreboard by Source'!E2)/E3</f>
        <v>0.125</v>
      </c>
      <c r="F5" s="14">
        <f>COUNTIFS('Sales Log'!$I$14:$I$213,"No",'Sales Log'!$G$14:$G$213,'Scoreboard by Source'!F2)/F3</f>
        <v>0.24390243902439024</v>
      </c>
      <c r="G5" s="14">
        <f>COUNTIFS('Sales Log'!$I$14:$I$213,"No",'Sales Log'!$G$14:$G$213,'Scoreboard by Source'!G2)/G3</f>
        <v>0</v>
      </c>
      <c r="H5" s="14">
        <f>COUNTIFS('Sales Log'!$I$14:$I$213,"No",'Sales Log'!$G$14:$G$213,'Scoreboard by Source'!H2)/H3</f>
        <v>0</v>
      </c>
      <c r="I5" s="14">
        <f>COUNTIFS('Sales Log'!$I$14:$I$213,"No",'Sales Log'!$G$14:$G$213,'Scoreboard by Source'!I2)/I3</f>
        <v>0</v>
      </c>
      <c r="J5" s="14">
        <f>COUNTIFS('Sales Log'!$I$14:$I$213,"No",'Sales Log'!$G$14:$G$213,'Scoreboard by Source'!J2)/J3</f>
        <v>0</v>
      </c>
      <c r="K5" s="14" t="e">
        <f>COUNTIFS('Sales Log'!$I$14:$I$213,"No",'Sales Log'!$G$14:$G$213,'Scoreboard by Source'!K2)/K3</f>
        <v>#DIV/0!</v>
      </c>
    </row>
    <row r="6" spans="1:11" s="4" customFormat="1" ht="21.75" customHeight="1">
      <c r="A6" s="11" t="s">
        <v>125</v>
      </c>
      <c r="B6" s="7">
        <f>'Sales Log'!$F$214</f>
        <v>29.779661016949152</v>
      </c>
      <c r="C6" s="25">
        <f ca="1">AVERAGEIF('Sales Log'!$G$14:$G$213,C2,'Sales Log'!$F$14:$F$209)</f>
        <v>34.549295774647888</v>
      </c>
      <c r="D6" s="25">
        <f ca="1">AVERAGEIF('Sales Log'!$G$14:$G$213,D2,'Sales Log'!$F$14:$F$209)</f>
        <v>20.347826086956523</v>
      </c>
      <c r="E6" s="25">
        <f ca="1">AVERAGEIF('Sales Log'!$G$14:$G$213,E2,'Sales Log'!$F$14:$F$209)</f>
        <v>28.875</v>
      </c>
      <c r="F6" s="25">
        <f ca="1">AVERAGEIF('Sales Log'!$G$14:$G$213,F2,'Sales Log'!$F$14:$F$209)</f>
        <v>36.512195121951223</v>
      </c>
      <c r="G6" s="25">
        <f ca="1">AVERAGEIF('Sales Log'!$G$14:$G$213,G2,'Sales Log'!$F$14:$F$209)</f>
        <v>28.8</v>
      </c>
      <c r="H6" s="25">
        <f ca="1">AVERAGEIF('Sales Log'!$G$14:$G$213,H2,'Sales Log'!$F$14:$F$209)</f>
        <v>8.1666666666666661</v>
      </c>
      <c r="I6" s="25">
        <f ca="1">AVERAGEIF('Sales Log'!$G$14:$G$213,I2,'Sales Log'!$F$14:$F$209)</f>
        <v>11.166666666666666</v>
      </c>
      <c r="J6" s="25">
        <f ca="1">AVERAGEIF('Sales Log'!$G$14:$G$213,J2,'Sales Log'!$F$14:$F$209)</f>
        <v>7</v>
      </c>
      <c r="K6" s="25" t="e">
        <f ca="1">AVERAGEIF('Sales Log'!$G$14:$G$213,K2,'Sales Log'!$F$14:$F$209)</f>
        <v>#DIV/0!</v>
      </c>
    </row>
    <row r="7" spans="1:11" ht="22.5" customHeight="1">
      <c r="A7" s="5" t="s">
        <v>127</v>
      </c>
      <c r="B7" s="8">
        <f>'Sales Log'!$K$214</f>
        <v>41448.615706214689</v>
      </c>
      <c r="C7" s="8">
        <f>AVERAGEIF('Sales Log'!$G$14:$G$213,C2,'Sales Log'!$K$14:$K$213)</f>
        <v>46392.719577464784</v>
      </c>
      <c r="D7" s="8">
        <f>AVERAGEIF('Sales Log'!$G$14:$G$213,D2,'Sales Log'!$K$14:$K$213)</f>
        <v>40119.930434782611</v>
      </c>
      <c r="E7" s="8">
        <f>AVERAGEIF('Sales Log'!$G$14:$G$213,E2,'Sales Log'!$K$14:$K$213)</f>
        <v>43490.477500000001</v>
      </c>
      <c r="F7" s="8">
        <f>AVERAGEIF('Sales Log'!$G$14:$G$213,F2,'Sales Log'!$K$14:$K$213)</f>
        <v>35554.250975609764</v>
      </c>
      <c r="G7" s="8">
        <f>AVERAGEIF('Sales Log'!$G$14:$G$213,G2,'Sales Log'!$K$14:$K$213)</f>
        <v>40740.216666666667</v>
      </c>
      <c r="H7" s="8">
        <f>AVERAGEIF('Sales Log'!$G$14:$G$213,H2,'Sales Log'!$K$14:$K$213)</f>
        <v>27993.785</v>
      </c>
      <c r="I7" s="8">
        <f>AVERAGEIF('Sales Log'!$G$14:$G$213,I2,'Sales Log'!$K$14:$K$213)</f>
        <v>42203.118333333332</v>
      </c>
      <c r="J7" s="8">
        <f>AVERAGEIF('Sales Log'!$G$14:$G$213,J2,'Sales Log'!$K$14:$K$213)</f>
        <v>28612</v>
      </c>
      <c r="K7" s="8" t="e">
        <f>AVERAGEIF('Sales Log'!$G$14:$G$213,K2,'Sales Log'!$K$14:$K$213)</f>
        <v>#DIV/0!</v>
      </c>
    </row>
    <row r="8" spans="1:11" ht="22.5" customHeight="1">
      <c r="A8" s="5" t="s">
        <v>149</v>
      </c>
      <c r="B8" s="9">
        <f>'Sales Log'!$N$214</f>
        <v>42.764183527776012</v>
      </c>
      <c r="C8" s="14" t="e">
        <f>AVERAGEIF('Sales Log'!$G$14:$G$213,C2,'Sales Log'!$N14:$N$213)</f>
        <v>#DIV/0!</v>
      </c>
      <c r="D8" s="14">
        <f>AVERAGEIF('Sales Log'!$G$14:$G$213,D2,'Sales Log'!$N14:$N$213)</f>
        <v>50.265635633160379</v>
      </c>
      <c r="E8" s="14">
        <f>AVERAGEIF('Sales Log'!$G$14:$G$213,E2,'Sales Log'!$N14:$N$213)</f>
        <v>95.246293671685805</v>
      </c>
      <c r="F8" s="14">
        <f>AVERAGEIF('Sales Log'!$G$14:$G$213,F2,'Sales Log'!$N14:$N$213)</f>
        <v>39.313155455769028</v>
      </c>
      <c r="G8" s="14">
        <f>AVERAGEIF('Sales Log'!$G$14:$G$213,G2,'Sales Log'!$N14:$N$213)</f>
        <v>26.435550475294882</v>
      </c>
      <c r="H8" s="14" t="e">
        <f>AVERAGEIF('Sales Log'!$G$14:$G$213,H2,'Sales Log'!$N14:$N$213)</f>
        <v>#DIV/0!</v>
      </c>
      <c r="I8" s="14">
        <f>AVERAGEIF('Sales Log'!$G$14:$G$213,I2,'Sales Log'!$N14:$N$213)</f>
        <v>64.42784223528362</v>
      </c>
      <c r="J8" s="14">
        <f>AVERAGEIF('Sales Log'!$G$14:$G$213,J2,'Sales Log'!$N14:$N$213)</f>
        <v>95.392411815696477</v>
      </c>
      <c r="K8" s="14" t="e">
        <f>AVERAGEIF('Sales Log'!$G$14:$G$213,K2,'Sales Log'!$N14:$N$213)</f>
        <v>#DIV/0!</v>
      </c>
    </row>
    <row r="9" spans="1:11" ht="22.5" customHeight="1">
      <c r="A9" s="5" t="s">
        <v>131</v>
      </c>
      <c r="B9" s="8">
        <f>'Sales Log'!$O$214</f>
        <v>644.07429378531083</v>
      </c>
      <c r="C9" s="8">
        <f>AVERAGEIF('Sales Log'!$G$14:$G$213,C2,'Sales Log'!$O$14:$O$213)</f>
        <v>860.11140845070429</v>
      </c>
      <c r="D9" s="8">
        <f>AVERAGEIF('Sales Log'!$G$14:$G$213,D2,'Sales Log'!$O$14:$O$213)</f>
        <v>1171.2434782608693</v>
      </c>
      <c r="E9" s="8">
        <f>AVERAGEIF('Sales Log'!$G$14:$G$213,E2,'Sales Log'!$O$14:$O$213)</f>
        <v>-90.365000000000691</v>
      </c>
      <c r="F9" s="8">
        <f>AVERAGEIF('Sales Log'!$G$14:$G$213,F2,'Sales Log'!$O$14:$O$213)</f>
        <v>598.00268292682949</v>
      </c>
      <c r="G9" s="8">
        <f>AVERAGEIF('Sales Log'!$G$14:$G$213,G2,'Sales Log'!$O$14:$O$213)</f>
        <v>685.7833333333333</v>
      </c>
      <c r="H9" s="8">
        <f>AVERAGEIF('Sales Log'!$G$14:$G$213,H2,'Sales Log'!$O$14:$O$213)</f>
        <v>-3198.3433333333337</v>
      </c>
      <c r="I9" s="8">
        <f>AVERAGEIF('Sales Log'!$G$14:$G$213,I2,'Sales Log'!$O$14:$O$213)</f>
        <v>810.06333333333316</v>
      </c>
      <c r="J9" s="8">
        <f>AVERAGEIF('Sales Log'!$G$14:$G$213,J2,'Sales Log'!$O$14:$O$213)</f>
        <v>1382</v>
      </c>
      <c r="K9" s="8" t="e">
        <f>AVERAGEIF('Sales Log'!$G$14:$G$213,K2,'Sales Log'!$O$14:$O$213)</f>
        <v>#DIV/0!</v>
      </c>
    </row>
    <row r="10" spans="1:11" ht="22.5" customHeight="1">
      <c r="A10" s="5" t="s">
        <v>150</v>
      </c>
      <c r="B10" s="8">
        <f>'Sales Log'!$P$214</f>
        <v>1224.861073446328</v>
      </c>
      <c r="C10" s="8">
        <f>AVERAGEIF('Sales Log'!$G$14:$G$213,C2,'Sales Log'!$P$14:$P$213)</f>
        <v>2202.5281690140837</v>
      </c>
      <c r="D10" s="8">
        <f>AVERAGEIF('Sales Log'!$G$14:$G$213,D2,'Sales Log'!$P$14:$P$213)</f>
        <v>2947.0821739130433</v>
      </c>
      <c r="E10" s="8">
        <f>AVERAGEIF('Sales Log'!$G$14:$G$213,E2,'Sales Log'!$P$14:$P$213)</f>
        <v>-1116.8174999999999</v>
      </c>
      <c r="F10" s="8">
        <f>AVERAGEIF('Sales Log'!$G$14:$G$213,F2,'Sales Log'!$P$14:$P$213)</f>
        <v>-856.99024390243903</v>
      </c>
      <c r="G10" s="8">
        <f>AVERAGEIF('Sales Log'!$G$14:$G$213,G2,'Sales Log'!$P$14:$P$213)</f>
        <v>2742.942</v>
      </c>
      <c r="H10" s="8">
        <f>AVERAGEIF('Sales Log'!$G$14:$G$213,H2,'Sales Log'!$P$14:$P$213)</f>
        <v>-1618.0600000000002</v>
      </c>
      <c r="I10" s="8">
        <f>AVERAGEIF('Sales Log'!$G$14:$G$213,I2,'Sales Log'!$P$14:$P$213)</f>
        <v>318.57666666666665</v>
      </c>
      <c r="J10" s="8">
        <f>AVERAGEIF('Sales Log'!$G$14:$G$213,J2,'Sales Log'!$P$14:$P$213)</f>
        <v>1450.47</v>
      </c>
      <c r="K10" s="8" t="e">
        <f>AVERAGEIF('Sales Log'!$G$14:$G$213,K2,'Sales Log'!$P$14:$P$213)</f>
        <v>#DIV/0!</v>
      </c>
    </row>
    <row r="11" spans="1:11" ht="22.5" customHeight="1">
      <c r="A11" s="5" t="s">
        <v>133</v>
      </c>
      <c r="B11" s="8">
        <f>'Sales Log'!$Q$214</f>
        <v>1457.0569491525423</v>
      </c>
      <c r="C11" s="8">
        <f>AVERAGEIF('Sales Log'!$G$14:$G$213,C2,'Sales Log'!$Q$14:$Q$213)</f>
        <v>1536.2021126760562</v>
      </c>
      <c r="D11" s="8">
        <f>AVERAGEIF('Sales Log'!$G$14:$G$213,D2,'Sales Log'!$Q$14:$Q$213)</f>
        <v>1409.2217391304348</v>
      </c>
      <c r="E11" s="8">
        <f>AVERAGEIF('Sales Log'!$G$14:$G$213,E2,'Sales Log'!$Q$14:$Q$213)</f>
        <v>745.70624999999995</v>
      </c>
      <c r="F11" s="8">
        <f>AVERAGEIF('Sales Log'!$G$14:$G$213,F2,'Sales Log'!$Q$14:$Q$213)</f>
        <v>1306.9021951219511</v>
      </c>
      <c r="G11" s="8">
        <f>AVERAGEIF('Sales Log'!$G$14:$G$213,G2,'Sales Log'!$Q$14:$Q$213)</f>
        <v>1771.4133333333334</v>
      </c>
      <c r="H11" s="8">
        <f>AVERAGEIF('Sales Log'!$G$14:$G$213,H2,'Sales Log'!$Q$14:$Q$213)</f>
        <v>2286.8716666666669</v>
      </c>
      <c r="I11" s="8">
        <f>AVERAGEIF('Sales Log'!$G$14:$G$213,I2,'Sales Log'!$Q$14:$Q$213)</f>
        <v>1359.6541666666665</v>
      </c>
      <c r="J11" s="8">
        <f>AVERAGEIF('Sales Log'!$G$14:$G$213,J2,'Sales Log'!$Q$14:$Q$213)</f>
        <v>259.70999999999998</v>
      </c>
      <c r="K11" s="8" t="e">
        <f>AVERAGEIF('Sales Log'!$G$14:$G$213,K2,'Sales Log'!$Q$14:$Q$213)</f>
        <v>#DIV/0!</v>
      </c>
    </row>
    <row r="12" spans="1:11" ht="22.5" customHeight="1">
      <c r="A12" s="5" t="s">
        <v>134</v>
      </c>
      <c r="B12" s="8">
        <f>'Sales Log'!$R$214</f>
        <v>2681.9180225988712</v>
      </c>
      <c r="C12" s="8">
        <f>AVERAGEIF('Sales Log'!$G$14:$G$213,C2,'Sales Log'!$R$14:$R$213)</f>
        <v>3738.730281690142</v>
      </c>
      <c r="D12" s="8">
        <f>AVERAGEIF('Sales Log'!$G$14:$G$213,D2,'Sales Log'!$R$14:$R$213)</f>
        <v>4356.3039130434781</v>
      </c>
      <c r="E12" s="8">
        <f>AVERAGEIF('Sales Log'!$G$14:$G$213,E2,'Sales Log'!$R$14:$R$213)</f>
        <v>-371.11124999999993</v>
      </c>
      <c r="F12" s="8">
        <f>AVERAGEIF('Sales Log'!$G$14:$G$213,F2,'Sales Log'!$R$14:$R$213)</f>
        <v>449.91195121951216</v>
      </c>
      <c r="G12" s="8">
        <f>AVERAGEIF('Sales Log'!$G$14:$G$213,G2,'Sales Log'!$R$14:$R$213)</f>
        <v>4514.3553333333348</v>
      </c>
      <c r="H12" s="8">
        <f>AVERAGEIF('Sales Log'!$G$14:$G$213,H2,'Sales Log'!$R$14:$R$213)</f>
        <v>668.81166666666661</v>
      </c>
      <c r="I12" s="8">
        <f>AVERAGEIF('Sales Log'!$G$14:$G$213,I2,'Sales Log'!$R$14:$R$213)</f>
        <v>1678.2308333333337</v>
      </c>
      <c r="J12" s="8">
        <f>AVERAGEIF('Sales Log'!$G$14:$G$213,J2,'Sales Log'!$R$14:$R$213)</f>
        <v>1710.18</v>
      </c>
      <c r="K12" s="8" t="e">
        <f>AVERAGEIF('Sales Log'!$G$14:$G$213,K2,'Sales Log'!$R$14:$R$213)</f>
        <v>#DIV/0!</v>
      </c>
    </row>
    <row r="13" spans="1:11" ht="21.75" customHeight="1">
      <c r="A13" s="5" t="s">
        <v>135</v>
      </c>
      <c r="B13" s="10">
        <f>B12*B3</f>
        <v>474699.49000000022</v>
      </c>
      <c r="C13" s="10">
        <f>C12*C3</f>
        <v>265449.85000000009</v>
      </c>
      <c r="D13" s="10">
        <f t="shared" ref="D13:K13" si="0">D12*D3</f>
        <v>100194.98999999999</v>
      </c>
      <c r="E13" s="10">
        <f t="shared" si="0"/>
        <v>-2968.8899999999994</v>
      </c>
      <c r="F13" s="10">
        <f t="shared" si="0"/>
        <v>18446.39</v>
      </c>
      <c r="G13" s="10">
        <f t="shared" si="0"/>
        <v>67715.330000000016</v>
      </c>
      <c r="H13" s="10">
        <f t="shared" si="0"/>
        <v>4012.87</v>
      </c>
      <c r="I13" s="10">
        <f t="shared" si="0"/>
        <v>20138.770000000004</v>
      </c>
      <c r="J13" s="10">
        <f>J12*J3</f>
        <v>1710.18</v>
      </c>
      <c r="K13" s="10" t="e">
        <f t="shared" si="0"/>
        <v>#DIV/0!</v>
      </c>
    </row>
    <row r="14" spans="1:11" ht="21.75" customHeight="1">
      <c r="A14" s="5" t="s">
        <v>89</v>
      </c>
      <c r="B14" s="9">
        <f>(B12/(B7)*(360/B6))</f>
        <v>0.78220073381325672</v>
      </c>
      <c r="C14" s="9">
        <f ca="1">(C12/(C7)*(360/C6))</f>
        <v>0.83972600899558947</v>
      </c>
      <c r="D14" s="9">
        <f t="shared" ref="D14:K14" ca="1" si="1">(D12/(D7)*(360/D6))</f>
        <v>1.9210668711416683</v>
      </c>
      <c r="E14" s="9">
        <f t="shared" ca="1" si="1"/>
        <v>-0.10638746282888152</v>
      </c>
      <c r="F14" s="9">
        <f t="shared" ca="1" si="1"/>
        <v>0.12476723568907544</v>
      </c>
      <c r="G14" s="9">
        <f t="shared" ca="1" si="1"/>
        <v>1.3851041129301804</v>
      </c>
      <c r="H14" s="9">
        <f t="shared" ca="1" si="1"/>
        <v>1.0531734170310172</v>
      </c>
      <c r="I14" s="9">
        <f t="shared" ca="1" si="1"/>
        <v>1.2819943251971053</v>
      </c>
      <c r="J14" s="9">
        <f ca="1">(J12/(J7)*(360/J6))</f>
        <v>3.073958978250884</v>
      </c>
      <c r="K14" s="9" t="e">
        <f t="shared" ca="1" si="1"/>
        <v>#DIV/0!</v>
      </c>
    </row>
    <row r="15" spans="1:11" ht="21.75" customHeight="1">
      <c r="A15" s="5" t="s">
        <v>136</v>
      </c>
      <c r="B15" s="9">
        <f>'Sales Log'!AA214/'Scoreboard Total'!B3</f>
        <v>0.3559322033898305</v>
      </c>
      <c r="C15" s="9">
        <f>COUNTIFS('Sales Log'!$G$14:$G$213,C2,'Sales Log'!$AA$14:$AA$213,"Yes")/C$3</f>
        <v>0.40845070422535212</v>
      </c>
      <c r="D15" s="9">
        <f>COUNTIFS('Sales Log'!$G$14:$G$213,D2,'Sales Log'!$AA$14:$AA$213,"Yes")/D$3</f>
        <v>0.34782608695652173</v>
      </c>
      <c r="E15" s="9">
        <f>COUNTIFS('Sales Log'!$G$14:$G$213,E2,'Sales Log'!$AA$14:$AA$213,"Yes")/E$3</f>
        <v>0.25</v>
      </c>
      <c r="F15" s="9">
        <f>COUNTIFS('Sales Log'!$G$14:$G$213,F2,'Sales Log'!$AA$14:$AA$213,"Yes")/F$3</f>
        <v>0.31707317073170732</v>
      </c>
      <c r="G15" s="9">
        <f>COUNTIFS('Sales Log'!$G$14:$G$213,G2,'Sales Log'!$AA$14:$AA$213,"Yes")/G$3</f>
        <v>0.33333333333333331</v>
      </c>
      <c r="H15" s="9">
        <f>COUNTIFS('Sales Log'!$G$14:$G$213,H2,'Sales Log'!$AA$14:$AA$213,"Yes")/H$3</f>
        <v>0</v>
      </c>
      <c r="I15" s="9">
        <f>COUNTIFS('Sales Log'!$G$14:$G$213,I2,'Sales Log'!$AA$14:$AA$213,"Yes")/I$3</f>
        <v>0.41666666666666669</v>
      </c>
      <c r="J15" s="9">
        <f>COUNTIFS('Sales Log'!$G$14:$G$213,J2,'Sales Log'!$AA$14:$AA$213,"Yes")/J$3</f>
        <v>1</v>
      </c>
      <c r="K15" s="9" t="e">
        <f>COUNTIFS('Sales Log'!$G$14:$G$213,K2,'Sales Log'!$AA$14:$AA$213,"Yes")/K$3</f>
        <v>#DIV/0!</v>
      </c>
    </row>
    <row r="16" spans="1:11" ht="21.75" customHeight="1">
      <c r="A16" s="5" t="s">
        <v>137</v>
      </c>
      <c r="B16" s="118">
        <f>'Sales Log'!$AB$214</f>
        <v>172.57937853107347</v>
      </c>
      <c r="C16" s="118">
        <f>AVERAGEIF('Sales Log'!$G$14:$G$213,C2,'Sales Log'!$AB$14:$AB$213)</f>
        <v>224.68873239436618</v>
      </c>
      <c r="D16" s="118">
        <f>AVERAGEIF('Sales Log'!$G$14:$G$213,D2,'Sales Log'!$AB$14:$AB$213)</f>
        <v>92.296956521739133</v>
      </c>
      <c r="E16" s="118">
        <f>AVERAGEIF('Sales Log'!$G$14:$G$213,E2,'Sales Log'!$AB$14:$AB$213)</f>
        <v>0</v>
      </c>
      <c r="F16" s="118">
        <f>AVERAGEIF('Sales Log'!$G$14:$G$213,F2,'Sales Log'!$AB$14:$AB$213)</f>
        <v>138.31268292682927</v>
      </c>
      <c r="G16" s="118">
        <f>AVERAGEIF('Sales Log'!$G$14:$G$213,G2,'Sales Log'!$AB$14:$AB$213)</f>
        <v>100</v>
      </c>
      <c r="H16" s="118">
        <f>AVERAGEIF('Sales Log'!$G$14:$G$213,H2,'Sales Log'!$AB$14:$AB$213)</f>
        <v>0</v>
      </c>
      <c r="I16" s="118">
        <f>AVERAGEIF('Sales Log'!$G$14:$G$213,I2,'Sales Log'!$AB$14:$AB$213)</f>
        <v>441.66666666666669</v>
      </c>
      <c r="J16" s="118">
        <f>AVERAGEIF('Sales Log'!$G$14:$G$213,J2,'Sales Log'!$AB$14:$AB$213)</f>
        <v>0</v>
      </c>
      <c r="K16" s="118" t="e">
        <f>AVERAGEIF('Sales Log'!$G$14:$G$213,K2,'Sales Log'!$AB$14:$AB$213)</f>
        <v>#DIV/0!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Alex Valenzuela</cp:lastModifiedBy>
  <cp:revision/>
  <dcterms:created xsi:type="dcterms:W3CDTF">2015-12-28T19:26:50Z</dcterms:created>
  <dcterms:modified xsi:type="dcterms:W3CDTF">2023-10-25T18:57:37Z</dcterms:modified>
  <cp:category/>
  <cp:contentStatus/>
</cp:coreProperties>
</file>