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an\Documents\"/>
    </mc:Choice>
  </mc:AlternateContent>
  <xr:revisionPtr revIDLastSave="0" documentId="8_{8BFEF635-3E24-4F0B-AF5E-D69137F01A85}" xr6:coauthVersionLast="47" xr6:coauthVersionMax="47" xr10:uidLastSave="{00000000-0000-0000-0000-000000000000}"/>
  <bookViews>
    <workbookView xWindow="-108" yWindow="-108" windowWidth="23256" windowHeight="13896" xr2:uid="{892A043E-97C9-4992-A8EA-2F7B224C880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H6" i="1"/>
  <c r="I6" i="1" s="1"/>
  <c r="M6" i="1"/>
  <c r="N6" i="1"/>
  <c r="O6" i="1"/>
  <c r="P6" i="1"/>
  <c r="Q6" i="1"/>
  <c r="R6" i="1"/>
  <c r="S6" i="1"/>
  <c r="J15" i="1"/>
  <c r="J12" i="1"/>
  <c r="J11" i="1"/>
  <c r="J10" i="1"/>
  <c r="J9" i="1"/>
  <c r="J8" i="1"/>
  <c r="J7" i="1"/>
  <c r="G7" i="1" l="1"/>
  <c r="G8" i="1"/>
  <c r="G9" i="1"/>
  <c r="G10" i="1"/>
  <c r="G11" i="1"/>
  <c r="G12" i="1"/>
  <c r="G13" i="1"/>
  <c r="G14" i="1"/>
  <c r="G15" i="1"/>
  <c r="R7" i="1" l="1"/>
  <c r="R8" i="1"/>
  <c r="R9" i="1"/>
  <c r="R10" i="1"/>
  <c r="R11" i="1"/>
  <c r="R12" i="1"/>
  <c r="R13" i="1"/>
  <c r="R14" i="1"/>
  <c r="R15" i="1"/>
  <c r="M7" i="1"/>
  <c r="N7" i="1" s="1"/>
  <c r="O7" i="1" s="1"/>
  <c r="M8" i="1"/>
  <c r="N8" i="1" s="1"/>
  <c r="O8" i="1" s="1"/>
  <c r="P8" i="1" s="1"/>
  <c r="M9" i="1"/>
  <c r="N9" i="1" s="1"/>
  <c r="Q9" i="1" s="1"/>
  <c r="M10" i="1"/>
  <c r="N10" i="1" s="1"/>
  <c r="O10" i="1" s="1"/>
  <c r="P10" i="1" s="1"/>
  <c r="M11" i="1"/>
  <c r="N11" i="1" s="1"/>
  <c r="M12" i="1"/>
  <c r="N12" i="1" s="1"/>
  <c r="Q12" i="1" s="1"/>
  <c r="M13" i="1"/>
  <c r="N13" i="1" s="1"/>
  <c r="Q13" i="1" s="1"/>
  <c r="M14" i="1"/>
  <c r="N14" i="1" s="1"/>
  <c r="O14" i="1" s="1"/>
  <c r="P14" i="1" s="1"/>
  <c r="M15" i="1"/>
  <c r="N15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0" i="1"/>
  <c r="I10" i="1" s="1"/>
  <c r="H14" i="1"/>
  <c r="I14" i="1" s="1"/>
  <c r="S13" i="1" l="1"/>
  <c r="S12" i="1"/>
  <c r="S9" i="1"/>
  <c r="O12" i="1"/>
  <c r="P12" i="1" s="1"/>
  <c r="Q8" i="1"/>
  <c r="S8" i="1" s="1"/>
  <c r="Q15" i="1"/>
  <c r="S15" i="1" s="1"/>
  <c r="O15" i="1"/>
  <c r="P15" i="1" s="1"/>
  <c r="Q11" i="1"/>
  <c r="S11" i="1" s="1"/>
  <c r="O11" i="1"/>
  <c r="P11" i="1" s="1"/>
  <c r="Q7" i="1"/>
  <c r="S7" i="1" s="1"/>
  <c r="P7" i="1"/>
  <c r="O13" i="1"/>
  <c r="P13" i="1" s="1"/>
  <c r="O9" i="1"/>
  <c r="P9" i="1" s="1"/>
  <c r="Q14" i="1"/>
  <c r="S14" i="1" s="1"/>
  <c r="Q10" i="1"/>
  <c r="S10" i="1" s="1"/>
  <c r="A7" i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<sst xmlns="http://schemas.openxmlformats.org/spreadsheetml/2006/main" count="44" uniqueCount="34">
  <si>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</si>
  <si>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</si>
  <si>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</si>
  <si>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</si>
  <si>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</si>
  <si>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</si>
  <si>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</si>
  <si>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</si>
  <si>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</si>
  <si>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</si>
  <si>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</si>
  <si>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</si>
  <si>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</si>
  <si>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</si>
  <si>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</si>
  <si>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Inventory Analysis Calculator</t>
  </si>
  <si>
    <t>Average Unit COS</t>
  </si>
  <si>
    <t>Average Unit Inventory</t>
  </si>
  <si>
    <t>Average Month COS</t>
  </si>
  <si>
    <t>YTD COS</t>
  </si>
  <si>
    <t>Variance</t>
  </si>
  <si>
    <t>.</t>
  </si>
  <si>
    <t>FORD</t>
  </si>
  <si>
    <t>ALL</t>
  </si>
  <si>
    <t>EDGE</t>
  </si>
  <si>
    <t>ESCAPE</t>
  </si>
  <si>
    <t>EXPLORER</t>
  </si>
  <si>
    <t>EXPEDITION</t>
  </si>
  <si>
    <t>BRONCO SP</t>
  </si>
  <si>
    <t>BRONCO</t>
  </si>
  <si>
    <t>ECOSPORT</t>
  </si>
  <si>
    <t>MACH E</t>
  </si>
  <si>
    <t>TRUCK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</si>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</sst>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S15"/>
  <sheetViews>
    <sheetView tabSelected="1" workbookViewId="0">
      <selection activeCell="C23" sqref="C23"/>
    </sheetView>
  </sheetViews>
  <sheetFormatPr defaultColWidth="8.88671875" defaultRowHeight="14.4" x14ac:dyDescent="0.3"/>
  <cols>
    <col min="3" max="3" width="11" bestFit="1" customWidth="1"/>
    <col min="5" max="5" width="13.6640625" bestFit="1" customWidth="1"/>
    <col min="6" max="6" width="13.44140625" bestFit="1" customWidth="1"/>
    <col min="7" max="7" width="13.88671875" customWidth="1"/>
    <col min="8" max="8" width="16.44140625" customWidth="1"/>
    <col min="9" max="9" width="16.88671875" customWidth="1"/>
    <col min="10" max="10" width="12" customWidth="1"/>
    <col min="11" max="11" width="13.6640625" bestFit="1" customWidth="1"/>
    <col min="12" max="12" width="10.6640625" customWidth="1"/>
    <col min="13" max="13" width="11.5546875" bestFit="1" customWidth="1"/>
    <col min="14" max="14" width="11.6640625" customWidth="1"/>
    <col min="15" max="15" width="14.109375" customWidth="1"/>
    <col min="16" max="16" width="17.88671875" customWidth="1"/>
    <col min="17" max="17" width="10" customWidth="1"/>
    <col min="18" max="19" width="12.33203125" customWidth="1"/>
  </cols>
  <sheetData>
    <row r="1" spans="1:19" x14ac:dyDescent="0.3">
      <c r="A1" s="5" t="s">
        <v>15</v>
      </c>
      <c r="E1" t="s">
        <v>33</v>
      </c>
      <c r="L1" t="s">
        <v>21</v>
      </c>
    </row>
    <row r="3" spans="1:19" x14ac:dyDescent="0.3">
      <c r="A3" s="1" t="s">
        <v>11</v>
      </c>
      <c r="B3" s="4">
        <v>9</v>
      </c>
    </row>
    <row r="4" spans="1:19" x14ac:dyDescent="0.3">
      <c r="E4" s="14" t="s">
        <v>5</v>
      </c>
      <c r="F4" s="14"/>
      <c r="G4" s="14"/>
      <c r="H4" s="14"/>
      <c r="I4" s="14"/>
    </row>
    <row r="5" spans="1:19" s="9" customFormat="1" ht="29.1" customHeight="1" x14ac:dyDescent="0.3">
      <c r="A5" s="11" t="s">
        <v>0</v>
      </c>
      <c r="B5" s="11" t="s">
        <v>8</v>
      </c>
      <c r="C5" s="11" t="s">
        <v>1</v>
      </c>
      <c r="D5" s="11" t="s">
        <v>7</v>
      </c>
      <c r="E5" s="11" t="s">
        <v>12</v>
      </c>
      <c r="F5" s="11" t="s">
        <v>2</v>
      </c>
      <c r="G5" s="11" t="s">
        <v>10</v>
      </c>
      <c r="H5" s="11" t="s">
        <v>9</v>
      </c>
      <c r="I5" s="11" t="s">
        <v>5</v>
      </c>
      <c r="J5" s="12" t="s">
        <v>13</v>
      </c>
      <c r="K5" s="12" t="s">
        <v>3</v>
      </c>
      <c r="L5" s="12" t="s">
        <v>4</v>
      </c>
      <c r="M5" s="12" t="s">
        <v>19</v>
      </c>
      <c r="N5" s="12" t="s">
        <v>18</v>
      </c>
      <c r="O5" s="12" t="s">
        <v>14</v>
      </c>
      <c r="P5" s="12" t="s">
        <v>6</v>
      </c>
      <c r="Q5" s="13" t="s">
        <v>16</v>
      </c>
      <c r="R5" s="13" t="s">
        <v>17</v>
      </c>
      <c r="S5" s="13" t="s">
        <v>20</v>
      </c>
    </row>
    <row r="6" spans="1:19" x14ac:dyDescent="0.3">
      <c r="A6" s="2">
        <v>1</v>
      </c>
      <c r="B6" s="4"/>
      <c r="C6" s="4"/>
      <c r="D6" s="4"/>
      <c r="E6" s="4"/>
      <c r="F6" s="4"/>
      <c r="G6" s="3">
        <f>F6/$B$3</f>
        <v>0</v>
      </c>
      <c r="H6" s="3" t="e">
        <f>E6/G6</f>
        <v>#DIV/0!</v>
      </c>
      <c r="I6" s="3" t="e">
        <f>H6*30</f>
        <v>#DIV/0!</v>
      </c>
      <c r="J6" s="6"/>
      <c r="K6" s="6"/>
      <c r="L6" s="6"/>
      <c r="M6" s="7">
        <f>K6-L6</f>
        <v>0</v>
      </c>
      <c r="N6" s="7">
        <f>M6/$B$3</f>
        <v>0</v>
      </c>
      <c r="O6" s="8" t="e">
        <f>J6/N6</f>
        <v>#DIV/0!</v>
      </c>
      <c r="P6" s="8" t="e">
        <f>O6*30</f>
        <v>#DIV/0!</v>
      </c>
      <c r="Q6" s="10" t="e">
        <f>N6/G6</f>
        <v>#DIV/0!</v>
      </c>
      <c r="R6" s="10" t="e">
        <f>J6/E6</f>
        <v>#DIV/0!</v>
      </c>
      <c r="S6" s="10" t="e">
        <f>Q6-R6</f>
        <v>#DIV/0!</v>
      </c>
    </row>
    <row r="7" spans="1:19" x14ac:dyDescent="0.3">
      <c r="A7" s="2">
        <f>A6+1</f>
        <v>2</v>
      </c>
      <c r="B7" s="4" t="s">
        <v>22</v>
      </c>
      <c r="C7" s="4" t="s">
        <v>24</v>
      </c>
      <c r="D7" s="4" t="s">
        <v>23</v>
      </c>
      <c r="E7" s="4">
        <v>18</v>
      </c>
      <c r="F7" s="4">
        <v>11</v>
      </c>
      <c r="G7" s="3">
        <f t="shared" ref="G7:G15" si="0">F7/$B$3</f>
        <v>1.2222222222222223</v>
      </c>
      <c r="H7" s="3">
        <f t="shared" ref="H7:H15" si="1">E7/G7</f>
        <v>14.727272727272727</v>
      </c>
      <c r="I7" s="3">
        <f t="shared" ref="I7:I15" si="2">H7*30</f>
        <v>441.81818181818181</v>
      </c>
      <c r="J7" s="6">
        <f>44005*18</f>
        <v>792090</v>
      </c>
      <c r="K7" s="6">
        <v>483477</v>
      </c>
      <c r="L7" s="6">
        <v>16530</v>
      </c>
      <c r="M7" s="7">
        <f t="shared" ref="M7:M15" si="3">K7-L7</f>
        <v>466947</v>
      </c>
      <c r="N7" s="7">
        <f t="shared" ref="N7:N15" si="4">M7/$B$3</f>
        <v>51883</v>
      </c>
      <c r="O7" s="8">
        <f>J7/N7</f>
        <v>15.266850413430218</v>
      </c>
      <c r="P7" s="8">
        <f t="shared" ref="P7:P15" si="5">O7*30</f>
        <v>458.00551240290656</v>
      </c>
      <c r="Q7" s="10">
        <f t="shared" ref="Q7:Q15" si="6">N7/G7</f>
        <v>42449.727272727272</v>
      </c>
      <c r="R7" s="10">
        <f t="shared" ref="R7:R15" si="7">J7/E7</f>
        <v>44005</v>
      </c>
      <c r="S7" s="10">
        <f t="shared" ref="S7:S15" si="8">Q7-R7</f>
        <v>-1555.2727272727279</v>
      </c>
    </row>
    <row r="8" spans="1:19" x14ac:dyDescent="0.3">
      <c r="A8" s="2">
        <f t="shared" ref="A8:A15" si="9">A7+1</f>
        <v>3</v>
      </c>
      <c r="B8" s="4" t="s">
        <v>22</v>
      </c>
      <c r="C8" s="4" t="s">
        <v>25</v>
      </c>
      <c r="D8" s="4" t="s">
        <v>23</v>
      </c>
      <c r="E8" s="4">
        <v>4</v>
      </c>
      <c r="F8" s="4">
        <v>24</v>
      </c>
      <c r="G8" s="3">
        <f t="shared" si="0"/>
        <v>2.6666666666666665</v>
      </c>
      <c r="H8" s="3">
        <f t="shared" si="1"/>
        <v>1.5</v>
      </c>
      <c r="I8" s="3">
        <f t="shared" si="2"/>
        <v>45</v>
      </c>
      <c r="J8" s="6">
        <f>36702*4</f>
        <v>146808</v>
      </c>
      <c r="K8" s="6">
        <v>804134</v>
      </c>
      <c r="L8" s="6">
        <v>17909</v>
      </c>
      <c r="M8" s="7">
        <f t="shared" si="3"/>
        <v>786225</v>
      </c>
      <c r="N8" s="7">
        <f t="shared" si="4"/>
        <v>87358.333333333328</v>
      </c>
      <c r="O8" s="8">
        <f t="shared" ref="O8:O15" si="10">J8/N8</f>
        <v>1.6805265668224745</v>
      </c>
      <c r="P8" s="8">
        <f t="shared" si="5"/>
        <v>50.415797004674232</v>
      </c>
      <c r="Q8" s="10">
        <f t="shared" si="6"/>
        <v>32759.375</v>
      </c>
      <c r="R8" s="10">
        <f t="shared" si="7"/>
        <v>36702</v>
      </c>
      <c r="S8" s="10">
        <f t="shared" si="8"/>
        <v>-3942.625</v>
      </c>
    </row>
    <row r="9" spans="1:19" x14ac:dyDescent="0.3">
      <c r="A9" s="2">
        <f t="shared" si="9"/>
        <v>4</v>
      </c>
      <c r="B9" s="4"/>
      <c r="C9" s="4" t="s">
        <v>26</v>
      </c>
      <c r="D9" s="4" t="s">
        <v>23</v>
      </c>
      <c r="E9" s="4">
        <v>3</v>
      </c>
      <c r="F9" s="4">
        <v>28</v>
      </c>
      <c r="G9" s="3">
        <f t="shared" si="0"/>
        <v>3.1111111111111112</v>
      </c>
      <c r="H9" s="3">
        <f t="shared" si="1"/>
        <v>0.9642857142857143</v>
      </c>
      <c r="I9" s="3">
        <f t="shared" si="2"/>
        <v>28.928571428571431</v>
      </c>
      <c r="J9" s="6">
        <f>52909*3</f>
        <v>158727</v>
      </c>
      <c r="K9" s="6">
        <v>1367628</v>
      </c>
      <c r="L9" s="6">
        <v>5087</v>
      </c>
      <c r="M9" s="7">
        <f t="shared" si="3"/>
        <v>1362541</v>
      </c>
      <c r="N9" s="7">
        <f t="shared" si="4"/>
        <v>151393.44444444444</v>
      </c>
      <c r="O9" s="8">
        <f t="shared" si="10"/>
        <v>1.0484403772069979</v>
      </c>
      <c r="P9" s="8">
        <f t="shared" si="5"/>
        <v>31.453211316209938</v>
      </c>
      <c r="Q9" s="10">
        <f t="shared" si="6"/>
        <v>48662.178571428565</v>
      </c>
      <c r="R9" s="10">
        <f t="shared" si="7"/>
        <v>52909</v>
      </c>
      <c r="S9" s="10">
        <f t="shared" si="8"/>
        <v>-4246.8214285714348</v>
      </c>
    </row>
    <row r="10" spans="1:19" x14ac:dyDescent="0.3">
      <c r="A10" s="2">
        <f t="shared" si="9"/>
        <v>5</v>
      </c>
      <c r="B10" s="4"/>
      <c r="C10" s="4" t="s">
        <v>27</v>
      </c>
      <c r="D10" s="4" t="s">
        <v>23</v>
      </c>
      <c r="E10" s="4">
        <v>4</v>
      </c>
      <c r="F10" s="4">
        <v>13</v>
      </c>
      <c r="G10" s="3">
        <f t="shared" si="0"/>
        <v>1.4444444444444444</v>
      </c>
      <c r="H10" s="3">
        <f t="shared" si="1"/>
        <v>2.7692307692307692</v>
      </c>
      <c r="I10" s="3">
        <f t="shared" si="2"/>
        <v>83.07692307692308</v>
      </c>
      <c r="J10" s="6">
        <f>76103*4</f>
        <v>304412</v>
      </c>
      <c r="K10" s="6">
        <v>1003331</v>
      </c>
      <c r="L10" s="6">
        <v>27041</v>
      </c>
      <c r="M10" s="7">
        <f t="shared" si="3"/>
        <v>976290</v>
      </c>
      <c r="N10" s="7">
        <f t="shared" si="4"/>
        <v>108476.66666666667</v>
      </c>
      <c r="O10" s="8">
        <f t="shared" si="10"/>
        <v>2.8062440463386902</v>
      </c>
      <c r="P10" s="8">
        <f t="shared" si="5"/>
        <v>84.187321390160704</v>
      </c>
      <c r="Q10" s="10">
        <f t="shared" si="6"/>
        <v>75099.23076923078</v>
      </c>
      <c r="R10" s="10">
        <f t="shared" si="7"/>
        <v>76103</v>
      </c>
      <c r="S10" s="10">
        <f t="shared" si="8"/>
        <v>-1003.7692307692196</v>
      </c>
    </row>
    <row r="11" spans="1:19" x14ac:dyDescent="0.3">
      <c r="A11" s="2">
        <f t="shared" si="9"/>
        <v>6</v>
      </c>
      <c r="B11" s="4"/>
      <c r="C11" s="4" t="s">
        <v>28</v>
      </c>
      <c r="D11" s="4" t="s">
        <v>23</v>
      </c>
      <c r="E11" s="4">
        <v>3</v>
      </c>
      <c r="F11" s="4">
        <v>25</v>
      </c>
      <c r="G11" s="3">
        <f t="shared" si="0"/>
        <v>2.7777777777777777</v>
      </c>
      <c r="H11" s="3">
        <f t="shared" si="1"/>
        <v>1.08</v>
      </c>
      <c r="I11" s="3">
        <f t="shared" si="2"/>
        <v>32.400000000000006</v>
      </c>
      <c r="J11" s="6">
        <f>3*40212</f>
        <v>120636</v>
      </c>
      <c r="K11" s="6">
        <v>997215</v>
      </c>
      <c r="L11" s="6">
        <v>82692</v>
      </c>
      <c r="M11" s="7">
        <f t="shared" si="3"/>
        <v>914523</v>
      </c>
      <c r="N11" s="7">
        <f t="shared" si="4"/>
        <v>101613.66666666667</v>
      </c>
      <c r="O11" s="8">
        <f t="shared" si="10"/>
        <v>1.1872025088488753</v>
      </c>
      <c r="P11" s="8">
        <f t="shared" si="5"/>
        <v>35.616075265466257</v>
      </c>
      <c r="Q11" s="10">
        <f t="shared" si="6"/>
        <v>36580.920000000006</v>
      </c>
      <c r="R11" s="10">
        <f t="shared" si="7"/>
        <v>40212</v>
      </c>
      <c r="S11" s="10">
        <f t="shared" si="8"/>
        <v>-3631.0799999999945</v>
      </c>
    </row>
    <row r="12" spans="1:19" x14ac:dyDescent="0.3">
      <c r="A12" s="2">
        <f t="shared" si="9"/>
        <v>7</v>
      </c>
      <c r="B12" s="4"/>
      <c r="C12" s="4" t="s">
        <v>29</v>
      </c>
      <c r="D12" s="4" t="s">
        <v>23</v>
      </c>
      <c r="E12" s="4">
        <v>3</v>
      </c>
      <c r="F12" s="4">
        <v>29</v>
      </c>
      <c r="G12" s="3">
        <f t="shared" si="0"/>
        <v>3.2222222222222223</v>
      </c>
      <c r="H12" s="3">
        <f t="shared" si="1"/>
        <v>0.93103448275862066</v>
      </c>
      <c r="I12" s="3">
        <f t="shared" si="2"/>
        <v>27.931034482758619</v>
      </c>
      <c r="J12" s="6">
        <f>3*58122</f>
        <v>174366</v>
      </c>
      <c r="K12" s="6">
        <v>1818915</v>
      </c>
      <c r="L12" s="6">
        <v>189225</v>
      </c>
      <c r="M12" s="7">
        <f t="shared" si="3"/>
        <v>1629690</v>
      </c>
      <c r="N12" s="7">
        <f t="shared" si="4"/>
        <v>181076.66666666666</v>
      </c>
      <c r="O12" s="8">
        <f t="shared" si="10"/>
        <v>0.96294019107928508</v>
      </c>
      <c r="P12" s="8">
        <f t="shared" si="5"/>
        <v>28.888205732378552</v>
      </c>
      <c r="Q12" s="10">
        <f t="shared" si="6"/>
        <v>56196.206896551717</v>
      </c>
      <c r="R12" s="10">
        <f t="shared" si="7"/>
        <v>58122</v>
      </c>
      <c r="S12" s="10">
        <f t="shared" si="8"/>
        <v>-1925.7931034482826</v>
      </c>
    </row>
    <row r="13" spans="1:19" x14ac:dyDescent="0.3">
      <c r="A13" s="2">
        <f t="shared" si="9"/>
        <v>8</v>
      </c>
      <c r="B13" s="4"/>
      <c r="C13" s="4" t="s">
        <v>30</v>
      </c>
      <c r="D13" s="4" t="s">
        <v>23</v>
      </c>
      <c r="E13" s="4">
        <v>0</v>
      </c>
      <c r="F13" s="4">
        <v>2</v>
      </c>
      <c r="G13" s="3">
        <f t="shared" si="0"/>
        <v>0.22222222222222221</v>
      </c>
      <c r="H13" s="3">
        <f t="shared" si="1"/>
        <v>0</v>
      </c>
      <c r="I13" s="3">
        <f t="shared" si="2"/>
        <v>0</v>
      </c>
      <c r="J13" s="6">
        <v>0</v>
      </c>
      <c r="K13" s="6">
        <v>44947</v>
      </c>
      <c r="L13" s="6">
        <v>-5367</v>
      </c>
      <c r="M13" s="7">
        <f t="shared" si="3"/>
        <v>50314</v>
      </c>
      <c r="N13" s="7">
        <f t="shared" si="4"/>
        <v>5590.4444444444443</v>
      </c>
      <c r="O13" s="8">
        <f t="shared" si="10"/>
        <v>0</v>
      </c>
      <c r="P13" s="8">
        <f t="shared" si="5"/>
        <v>0</v>
      </c>
      <c r="Q13" s="10">
        <f t="shared" si="6"/>
        <v>25157</v>
      </c>
      <c r="R13" s="10" t="e">
        <f t="shared" si="7"/>
        <v>#DIV/0!</v>
      </c>
      <c r="S13" s="10" t="e">
        <f t="shared" si="8"/>
        <v>#DIV/0!</v>
      </c>
    </row>
    <row r="14" spans="1:19" x14ac:dyDescent="0.3">
      <c r="A14" s="2">
        <f t="shared" si="9"/>
        <v>9</v>
      </c>
      <c r="B14" s="4"/>
      <c r="C14" s="4" t="s">
        <v>31</v>
      </c>
      <c r="D14" s="4" t="s">
        <v>23</v>
      </c>
      <c r="E14" s="4">
        <v>3</v>
      </c>
      <c r="F14" s="4">
        <v>3</v>
      </c>
      <c r="G14" s="3">
        <f t="shared" si="0"/>
        <v>0.33333333333333331</v>
      </c>
      <c r="H14" s="3">
        <f t="shared" si="1"/>
        <v>9</v>
      </c>
      <c r="I14" s="3">
        <f t="shared" si="2"/>
        <v>270</v>
      </c>
      <c r="J14" s="6">
        <v>127223</v>
      </c>
      <c r="K14" s="6">
        <v>187694</v>
      </c>
      <c r="L14" s="6">
        <v>-1425</v>
      </c>
      <c r="M14" s="7">
        <f t="shared" si="3"/>
        <v>189119</v>
      </c>
      <c r="N14" s="7">
        <f t="shared" si="4"/>
        <v>21013.222222222223</v>
      </c>
      <c r="O14" s="8">
        <f t="shared" si="10"/>
        <v>6.0544260492071125</v>
      </c>
      <c r="P14" s="8">
        <f t="shared" si="5"/>
        <v>181.63278147621338</v>
      </c>
      <c r="Q14" s="10">
        <f t="shared" si="6"/>
        <v>63039.666666666672</v>
      </c>
      <c r="R14" s="10">
        <f t="shared" si="7"/>
        <v>42407.666666666664</v>
      </c>
      <c r="S14" s="10">
        <f t="shared" si="8"/>
        <v>20632.000000000007</v>
      </c>
    </row>
    <row r="15" spans="1:19" x14ac:dyDescent="0.3">
      <c r="A15" s="2">
        <f t="shared" si="9"/>
        <v>10</v>
      </c>
      <c r="B15" s="4"/>
      <c r="C15" s="4" t="s">
        <v>32</v>
      </c>
      <c r="D15" s="4" t="s">
        <v>23</v>
      </c>
      <c r="E15" s="4">
        <v>30</v>
      </c>
      <c r="F15" s="4">
        <v>103</v>
      </c>
      <c r="G15" s="3">
        <f t="shared" si="0"/>
        <v>11.444444444444445</v>
      </c>
      <c r="H15" s="3">
        <f t="shared" si="1"/>
        <v>2.621359223300971</v>
      </c>
      <c r="I15" s="3">
        <f t="shared" si="2"/>
        <v>78.640776699029132</v>
      </c>
      <c r="J15" s="6">
        <f>30*52336</f>
        <v>1570080</v>
      </c>
      <c r="K15" s="6">
        <v>6267312</v>
      </c>
      <c r="L15" s="6">
        <v>242064</v>
      </c>
      <c r="M15" s="7">
        <f t="shared" si="3"/>
        <v>6025248</v>
      </c>
      <c r="N15" s="7">
        <f t="shared" si="4"/>
        <v>669472</v>
      </c>
      <c r="O15" s="8">
        <f t="shared" si="10"/>
        <v>2.3452511830218441</v>
      </c>
      <c r="P15" s="8">
        <f t="shared" si="5"/>
        <v>70.357535490655323</v>
      </c>
      <c r="Q15" s="10">
        <f t="shared" si="6"/>
        <v>58497.553398058255</v>
      </c>
      <c r="R15" s="10">
        <f t="shared" si="7"/>
        <v>52336</v>
      </c>
      <c r="S15" s="10">
        <f t="shared" si="8"/>
        <v>6161.553398058255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Christian Crain</cp:lastModifiedBy>
  <dcterms:created xsi:type="dcterms:W3CDTF">2019-01-09T02:57:40Z</dcterms:created>
  <dcterms:modified xsi:type="dcterms:W3CDTF">2023-10-24T22:07:48Z</dcterms:modified>
</cp:coreProperties>
</file>