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rc-my.sharepoint.com/personal/naldridge_icmarc_org/Documents/Documents/Nicholl/"/>
    </mc:Choice>
  </mc:AlternateContent>
  <xr:revisionPtr revIDLastSave="59" documentId="8_{59F7CBDC-13B1-4930-A64B-BDE4051C1B16}" xr6:coauthVersionLast="47" xr6:coauthVersionMax="47" xr10:uidLastSave="{10E1B0C8-2C65-4287-AFCB-76B7C44A6430}"/>
  <bookViews>
    <workbookView xWindow="28680" yWindow="-120" windowWidth="29040" windowHeight="17640" xr2:uid="{74C6EC89-86FE-40BC-BECC-4D50ED5F94DD}"/>
  </bookViews>
  <sheets>
    <sheet name="Snowball Details" sheetId="1" r:id="rId1"/>
    <sheet name="Allocation Table" sheetId="4" r:id="rId2"/>
  </sheets>
  <definedNames>
    <definedName name="_xlnm.Print_Titles" localSheetId="0">'Snowball Details'!$1:$9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4" l="1"/>
  <c r="R2" i="4"/>
  <c r="P2" i="4"/>
  <c r="N2" i="4"/>
  <c r="L2" i="4"/>
  <c r="J2" i="4"/>
  <c r="H2" i="4"/>
  <c r="F2" i="4"/>
  <c r="D2" i="4"/>
  <c r="B2" i="4"/>
  <c r="C5" i="4" l="1"/>
  <c r="D5" i="4" l="1"/>
  <c r="R5" i="4"/>
  <c r="N5" i="4"/>
  <c r="J5" i="4"/>
  <c r="L5" i="4"/>
  <c r="T5" i="4"/>
  <c r="P5" i="4"/>
  <c r="H5" i="4"/>
  <c r="F5" i="4"/>
  <c r="B5" i="4"/>
  <c r="V7" i="1"/>
  <c r="A10" i="1"/>
  <c r="V5" i="1"/>
  <c r="V5" i="4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E5" i="4" l="1"/>
  <c r="G5" i="4" s="1"/>
  <c r="I5" i="4" s="1"/>
  <c r="K5" i="4" s="1"/>
  <c r="M5" i="4" s="1"/>
  <c r="O5" i="4" s="1"/>
  <c r="Q5" i="4" s="1"/>
  <c r="S5" i="4" s="1"/>
  <c r="U5" i="4" s="1"/>
  <c r="B10" i="1"/>
  <c r="C10" i="1" l="1"/>
  <c r="B6" i="4" l="1"/>
  <c r="D10" i="1"/>
  <c r="E10" i="1" l="1"/>
  <c r="F10" i="1" l="1"/>
  <c r="D6" i="4"/>
  <c r="G10" i="1" l="1"/>
  <c r="H10" i="1"/>
  <c r="F6" i="4" l="1"/>
  <c r="I10" i="1"/>
  <c r="H6" i="4" l="1"/>
  <c r="J10" i="1"/>
  <c r="K10" i="1" l="1"/>
  <c r="J6" i="4" l="1"/>
  <c r="L10" i="1"/>
  <c r="M10" i="1" l="1"/>
  <c r="L6" i="4" l="1"/>
  <c r="N10" i="1"/>
  <c r="O10" i="1" l="1"/>
  <c r="N6" i="4" l="1"/>
  <c r="P10" i="1"/>
  <c r="Q10" i="1" l="1"/>
  <c r="P6" i="4" l="1"/>
  <c r="R10" i="1" l="1"/>
  <c r="S10" i="1" l="1"/>
  <c r="R6" i="4" l="1"/>
  <c r="T10" i="1" l="1"/>
  <c r="U10" i="1" l="1"/>
  <c r="W5" i="4" l="1"/>
  <c r="X5" i="4" s="1"/>
  <c r="T6" i="4"/>
  <c r="V6" i="4" s="1"/>
  <c r="V10" i="1"/>
  <c r="C6" i="4" l="1"/>
  <c r="B11" i="1"/>
  <c r="D11" i="1" l="1"/>
  <c r="E11" i="1" s="1"/>
  <c r="C11" i="1"/>
  <c r="E6" i="4"/>
  <c r="G6" i="4" s="1"/>
  <c r="H11" i="1" l="1"/>
  <c r="F11" i="1"/>
  <c r="D7" i="4"/>
  <c r="B7" i="4"/>
  <c r="I11" i="1" l="1"/>
  <c r="G11" i="1"/>
  <c r="I6" i="4"/>
  <c r="J11" i="1" l="1"/>
  <c r="F7" i="4"/>
  <c r="H7" i="4"/>
  <c r="K6" i="4"/>
  <c r="M6" i="4" s="1"/>
  <c r="O6" i="4" s="1"/>
  <c r="N11" i="1" l="1"/>
  <c r="P11" i="1"/>
  <c r="L11" i="1"/>
  <c r="K11" i="1"/>
  <c r="J7" i="4" l="1"/>
  <c r="M11" i="1"/>
  <c r="Q6" i="4"/>
  <c r="S6" i="4" l="1"/>
  <c r="U6" i="4" s="1"/>
  <c r="W6" i="4" s="1"/>
  <c r="X6" i="4" s="1"/>
  <c r="R11" i="1"/>
  <c r="L7" i="4"/>
  <c r="O11" i="1"/>
  <c r="T11" i="1" l="1"/>
  <c r="U11" i="1" s="1"/>
  <c r="S11" i="1"/>
  <c r="Q11" i="1"/>
  <c r="N7" i="4"/>
  <c r="R7" i="4" l="1"/>
  <c r="P7" i="4"/>
  <c r="V11" i="1"/>
  <c r="T7" i="4"/>
  <c r="V7" i="4" l="1"/>
  <c r="C7" i="4" l="1"/>
  <c r="D12" i="1" s="1"/>
  <c r="E12" i="1" s="1"/>
  <c r="B12" i="1"/>
  <c r="C12" i="1" s="1"/>
  <c r="E7" i="4" l="1"/>
  <c r="G7" i="4" s="1"/>
  <c r="B8" i="4"/>
  <c r="D8" i="4"/>
  <c r="H12" i="1" l="1"/>
  <c r="I12" i="1" s="1"/>
  <c r="F12" i="1"/>
  <c r="G12" i="1" s="1"/>
  <c r="I7" i="4"/>
  <c r="J12" i="1" s="1"/>
  <c r="K12" i="1" l="1"/>
  <c r="H8" i="4"/>
  <c r="F8" i="4"/>
  <c r="K7" i="4"/>
  <c r="M7" i="4" s="1"/>
  <c r="O7" i="4" s="1"/>
  <c r="P12" i="1" l="1"/>
  <c r="N12" i="1"/>
  <c r="L12" i="1"/>
  <c r="J8" i="4"/>
  <c r="O12" i="1" l="1"/>
  <c r="M12" i="1"/>
  <c r="N8" i="4" l="1"/>
  <c r="Q12" i="1"/>
  <c r="L8" i="4"/>
  <c r="Q7" i="4"/>
  <c r="R12" i="1" l="1"/>
  <c r="P8" i="4"/>
  <c r="S7" i="4"/>
  <c r="T12" i="1" s="1"/>
  <c r="S12" i="1" l="1"/>
  <c r="U7" i="4"/>
  <c r="W7" i="4" s="1"/>
  <c r="X7" i="4" s="1"/>
  <c r="R8" i="4" l="1"/>
  <c r="U12" i="1"/>
  <c r="T8" i="4" l="1"/>
  <c r="V8" i="4" s="1"/>
  <c r="V12" i="1"/>
  <c r="C8" i="4" l="1"/>
  <c r="D13" i="1" s="1"/>
  <c r="B13" i="1"/>
  <c r="C13" i="1" s="1"/>
  <c r="E13" i="1" l="1"/>
  <c r="B9" i="4"/>
  <c r="E8" i="4"/>
  <c r="F13" i="1" l="1"/>
  <c r="G13" i="1" s="1"/>
  <c r="D9" i="4"/>
  <c r="G8" i="4"/>
  <c r="H13" i="1" s="1"/>
  <c r="F9" i="4" l="1"/>
  <c r="I8" i="4"/>
  <c r="J13" i="1" s="1"/>
  <c r="I13" i="1" l="1"/>
  <c r="K8" i="4"/>
  <c r="M8" i="4" s="1"/>
  <c r="O8" i="4" s="1"/>
  <c r="P13" i="1" l="1"/>
  <c r="N13" i="1"/>
  <c r="L13" i="1"/>
  <c r="M13" i="1" s="1"/>
  <c r="K13" i="1"/>
  <c r="H9" i="4"/>
  <c r="J9" i="4" l="1"/>
  <c r="L9" i="4"/>
  <c r="Q13" i="1" l="1"/>
  <c r="Q8" i="4"/>
  <c r="O13" i="1"/>
  <c r="R13" i="1" l="1"/>
  <c r="P9" i="4"/>
  <c r="S8" i="4"/>
  <c r="T13" i="1" s="1"/>
  <c r="N9" i="4"/>
  <c r="S13" i="1" l="1"/>
  <c r="U8" i="4"/>
  <c r="W8" i="4" s="1"/>
  <c r="X8" i="4" s="1"/>
  <c r="R9" i="4" l="1"/>
  <c r="U13" i="1"/>
  <c r="T9" i="4" l="1"/>
  <c r="V9" i="4" s="1"/>
  <c r="V13" i="1"/>
  <c r="C9" i="4" l="1"/>
  <c r="D14" i="1" s="1"/>
  <c r="E14" i="1" s="1"/>
  <c r="B14" i="1"/>
  <c r="C14" i="1" s="1"/>
  <c r="D10" i="4" l="1"/>
  <c r="B10" i="4"/>
  <c r="E9" i="4"/>
  <c r="F14" i="1" l="1"/>
  <c r="G14" i="1" s="1"/>
  <c r="G9" i="4"/>
  <c r="H14" i="1" s="1"/>
  <c r="I14" i="1" l="1"/>
  <c r="F10" i="4"/>
  <c r="I9" i="4"/>
  <c r="J14" i="1" s="1"/>
  <c r="H10" i="4" l="1"/>
  <c r="K9" i="4"/>
  <c r="M9" i="4" s="1"/>
  <c r="O9" i="4" s="1"/>
  <c r="K14" i="1"/>
  <c r="P14" i="1" l="1"/>
  <c r="N14" i="1"/>
  <c r="L14" i="1"/>
  <c r="J10" i="4"/>
  <c r="Q14" i="1" l="1"/>
  <c r="P10" i="4" l="1"/>
  <c r="Q9" i="4"/>
  <c r="M14" i="1"/>
  <c r="R14" i="1" l="1"/>
  <c r="S14" i="1" s="1"/>
  <c r="S9" i="4"/>
  <c r="T14" i="1" s="1"/>
  <c r="L10" i="4"/>
  <c r="R10" i="4" l="1"/>
  <c r="U9" i="4"/>
  <c r="U14" i="1"/>
  <c r="T10" i="4" l="1"/>
  <c r="O14" i="1"/>
  <c r="W9" i="4" l="1"/>
  <c r="X9" i="4" s="1"/>
  <c r="N10" i="4"/>
  <c r="V10" i="4" s="1"/>
  <c r="V14" i="1"/>
  <c r="C10" i="4" l="1"/>
  <c r="D15" i="1" s="1"/>
  <c r="B15" i="1"/>
  <c r="E10" i="4" l="1"/>
  <c r="C15" i="1"/>
  <c r="G10" i="4" l="1"/>
  <c r="I10" i="4" s="1"/>
  <c r="K10" i="4" s="1"/>
  <c r="M10" i="4" s="1"/>
  <c r="O10" i="4" s="1"/>
  <c r="Q10" i="4" s="1"/>
  <c r="F15" i="1"/>
  <c r="B11" i="4"/>
  <c r="R15" i="1" l="1"/>
  <c r="P15" i="1"/>
  <c r="Q15" i="1" s="1"/>
  <c r="N15" i="1"/>
  <c r="H15" i="1"/>
  <c r="J15" i="1"/>
  <c r="L15" i="1"/>
  <c r="S10" i="4"/>
  <c r="U10" i="4" s="1"/>
  <c r="S15" i="1"/>
  <c r="E15" i="1"/>
  <c r="T15" i="1" l="1"/>
  <c r="U15" i="1" s="1"/>
  <c r="R11" i="4"/>
  <c r="P11" i="4"/>
  <c r="D11" i="4"/>
  <c r="T11" i="4" l="1"/>
  <c r="G15" i="1" l="1"/>
  <c r="F11" i="4" l="1"/>
  <c r="I15" i="1" l="1"/>
  <c r="H11" i="4" l="1"/>
  <c r="K15" i="1" l="1"/>
  <c r="J11" i="4" l="1"/>
  <c r="M15" i="1" l="1"/>
  <c r="L11" i="4" l="1"/>
  <c r="O15" i="1" l="1"/>
  <c r="W10" i="4" l="1"/>
  <c r="X10" i="4" s="1"/>
  <c r="N11" i="4"/>
  <c r="V11" i="4" s="1"/>
  <c r="V15" i="1"/>
  <c r="C11" i="4" l="1"/>
  <c r="D16" i="1" s="1"/>
  <c r="B16" i="1"/>
  <c r="E11" i="4" l="1"/>
  <c r="C16" i="1"/>
  <c r="G11" i="4" l="1"/>
  <c r="I11" i="4" s="1"/>
  <c r="K11" i="4" s="1"/>
  <c r="M11" i="4" s="1"/>
  <c r="O11" i="4" s="1"/>
  <c r="Q11" i="4" s="1"/>
  <c r="F16" i="1"/>
  <c r="B12" i="4"/>
  <c r="H16" i="1" l="1"/>
  <c r="R16" i="1"/>
  <c r="L16" i="1"/>
  <c r="N16" i="1"/>
  <c r="J16" i="1"/>
  <c r="P16" i="1"/>
  <c r="Q16" i="1" s="1"/>
  <c r="S11" i="4"/>
  <c r="U11" i="4" s="1"/>
  <c r="S16" i="1"/>
  <c r="E16" i="1"/>
  <c r="T16" i="1" l="1"/>
  <c r="U16" i="1" s="1"/>
  <c r="R12" i="4"/>
  <c r="P12" i="4"/>
  <c r="D12" i="4"/>
  <c r="T12" i="4" l="1"/>
  <c r="G16" i="1" l="1"/>
  <c r="F12" i="4" l="1"/>
  <c r="I16" i="1" l="1"/>
  <c r="H12" i="4" l="1"/>
  <c r="K16" i="1" l="1"/>
  <c r="J12" i="4" l="1"/>
  <c r="M16" i="1" l="1"/>
  <c r="L12" i="4" l="1"/>
  <c r="O16" i="1" l="1"/>
  <c r="N12" i="4" l="1"/>
  <c r="V12" i="4" s="1"/>
  <c r="W11" i="4"/>
  <c r="X11" i="4" s="1"/>
  <c r="V16" i="1"/>
  <c r="C12" i="4" l="1"/>
  <c r="D17" i="1" s="1"/>
  <c r="B17" i="1"/>
  <c r="E12" i="4" l="1"/>
  <c r="G12" i="4" s="1"/>
  <c r="I12" i="4" s="1"/>
  <c r="K12" i="4" s="1"/>
  <c r="M12" i="4" s="1"/>
  <c r="O12" i="4" s="1"/>
  <c r="C17" i="1"/>
  <c r="P17" i="1" l="1"/>
  <c r="N17" i="1"/>
  <c r="H17" i="1"/>
  <c r="J17" i="1"/>
  <c r="L17" i="1"/>
  <c r="F17" i="1"/>
  <c r="B13" i="4"/>
  <c r="Q12" i="4" l="1"/>
  <c r="E17" i="1"/>
  <c r="R17" i="1" l="1"/>
  <c r="S17" i="1" s="1"/>
  <c r="S12" i="4"/>
  <c r="U12" i="4" s="1"/>
  <c r="Q17" i="1"/>
  <c r="D13" i="4"/>
  <c r="T17" i="1" l="1"/>
  <c r="U17" i="1" s="1"/>
  <c r="R13" i="4"/>
  <c r="P13" i="4"/>
  <c r="T13" i="4" l="1"/>
  <c r="G17" i="1"/>
  <c r="F13" i="4" l="1"/>
  <c r="I17" i="1" l="1"/>
  <c r="H13" i="4" l="1"/>
  <c r="K17" i="1" l="1"/>
  <c r="J13" i="4" l="1"/>
  <c r="M17" i="1" l="1"/>
  <c r="L13" i="4" l="1"/>
  <c r="O17" i="1" l="1"/>
  <c r="N13" i="4" l="1"/>
  <c r="V13" i="4" s="1"/>
  <c r="W12" i="4"/>
  <c r="X12" i="4" s="1"/>
  <c r="V17" i="1"/>
  <c r="C13" i="4" l="1"/>
  <c r="D18" i="1" s="1"/>
  <c r="B18" i="1"/>
  <c r="E13" i="4" l="1"/>
  <c r="C18" i="1"/>
  <c r="G13" i="4" l="1"/>
  <c r="I13" i="4" s="1"/>
  <c r="K13" i="4" s="1"/>
  <c r="M13" i="4" s="1"/>
  <c r="O13" i="4" s="1"/>
  <c r="Q13" i="4" s="1"/>
  <c r="F18" i="1"/>
  <c r="B14" i="4"/>
  <c r="R18" i="1" l="1"/>
  <c r="P18" i="1"/>
  <c r="J18" i="1"/>
  <c r="H18" i="1"/>
  <c r="L18" i="1"/>
  <c r="N18" i="1"/>
  <c r="S13" i="4"/>
  <c r="U13" i="4" s="1"/>
  <c r="Q18" i="1"/>
  <c r="E18" i="1"/>
  <c r="T18" i="1" l="1"/>
  <c r="U18" i="1" s="1"/>
  <c r="S18" i="1"/>
  <c r="P14" i="4"/>
  <c r="D14" i="4"/>
  <c r="R14" i="4" l="1"/>
  <c r="T14" i="4"/>
  <c r="G18" i="1"/>
  <c r="F14" i="4" l="1"/>
  <c r="I18" i="1" l="1"/>
  <c r="H14" i="4" l="1"/>
  <c r="K18" i="1" l="1"/>
  <c r="J14" i="4" l="1"/>
  <c r="M18" i="1" l="1"/>
  <c r="L14" i="4" l="1"/>
  <c r="O18" i="1" l="1"/>
  <c r="W13" i="4" l="1"/>
  <c r="X13" i="4" s="1"/>
  <c r="N14" i="4"/>
  <c r="V14" i="4" s="1"/>
  <c r="V18" i="1"/>
  <c r="C14" i="4" l="1"/>
  <c r="D19" i="1" s="1"/>
  <c r="B19" i="1"/>
  <c r="E14" i="4" l="1"/>
  <c r="G14" i="4" s="1"/>
  <c r="I14" i="4" s="1"/>
  <c r="K14" i="4" s="1"/>
  <c r="M14" i="4" s="1"/>
  <c r="O14" i="4" s="1"/>
  <c r="C19" i="1"/>
  <c r="P19" i="1" l="1"/>
  <c r="N19" i="1"/>
  <c r="H19" i="1"/>
  <c r="J19" i="1"/>
  <c r="L19" i="1"/>
  <c r="F19" i="1"/>
  <c r="Q14" i="4"/>
  <c r="R19" i="1" s="1"/>
  <c r="B15" i="4"/>
  <c r="S14" i="4" l="1"/>
  <c r="U14" i="4" s="1"/>
  <c r="Q19" i="1"/>
  <c r="E19" i="1"/>
  <c r="T19" i="1" l="1"/>
  <c r="U19" i="1" s="1"/>
  <c r="S19" i="1"/>
  <c r="P15" i="4"/>
  <c r="D15" i="4"/>
  <c r="R15" i="4" l="1"/>
  <c r="T15" i="4"/>
  <c r="G19" i="1"/>
  <c r="F15" i="4" l="1"/>
  <c r="I19" i="1" l="1"/>
  <c r="H15" i="4" l="1"/>
  <c r="K19" i="1" l="1"/>
  <c r="J15" i="4" l="1"/>
  <c r="M19" i="1"/>
  <c r="L15" i="4" l="1"/>
  <c r="O19" i="1" l="1"/>
  <c r="W14" i="4" l="1"/>
  <c r="X14" i="4" s="1"/>
  <c r="N15" i="4"/>
  <c r="V15" i="4" s="1"/>
  <c r="V19" i="1"/>
  <c r="C15" i="4" l="1"/>
  <c r="D20" i="1" s="1"/>
  <c r="B20" i="1"/>
  <c r="C20" i="1" s="1"/>
  <c r="E15" i="4" l="1"/>
  <c r="G15" i="4" s="1"/>
  <c r="I15" i="4" s="1"/>
  <c r="K15" i="4" s="1"/>
  <c r="M15" i="4" s="1"/>
  <c r="O15" i="4" s="1"/>
  <c r="B16" i="4"/>
  <c r="P20" i="1" l="1"/>
  <c r="N20" i="1"/>
  <c r="H20" i="1"/>
  <c r="J20" i="1"/>
  <c r="L20" i="1"/>
  <c r="F20" i="1"/>
  <c r="Q15" i="4"/>
  <c r="R20" i="1" s="1"/>
  <c r="E20" i="1"/>
  <c r="S15" i="4" l="1"/>
  <c r="U15" i="4" s="1"/>
  <c r="Q20" i="1"/>
  <c r="D16" i="4"/>
  <c r="T20" i="1" l="1"/>
  <c r="U20" i="1" s="1"/>
  <c r="S20" i="1"/>
  <c r="P16" i="4"/>
  <c r="G20" i="1"/>
  <c r="R16" i="4" l="1"/>
  <c r="T16" i="4"/>
  <c r="F16" i="4"/>
  <c r="I20" i="1" l="1"/>
  <c r="H16" i="4" l="1"/>
  <c r="K20" i="1" l="1"/>
  <c r="J16" i="4" l="1"/>
  <c r="M20" i="1"/>
  <c r="L16" i="4" l="1"/>
  <c r="O20" i="1" l="1"/>
  <c r="W15" i="4" l="1"/>
  <c r="X15" i="4" s="1"/>
  <c r="N16" i="4"/>
  <c r="V16" i="4" s="1"/>
  <c r="V20" i="1"/>
  <c r="C16" i="4" l="1"/>
  <c r="D21" i="1" s="1"/>
  <c r="B21" i="1"/>
  <c r="C21" i="1" s="1"/>
  <c r="E16" i="4" l="1"/>
  <c r="G16" i="4" s="1"/>
  <c r="I16" i="4" s="1"/>
  <c r="K16" i="4" s="1"/>
  <c r="M16" i="4" s="1"/>
  <c r="O16" i="4" s="1"/>
  <c r="B17" i="4"/>
  <c r="P21" i="1" l="1"/>
  <c r="N21" i="1"/>
  <c r="H21" i="1"/>
  <c r="J21" i="1"/>
  <c r="L21" i="1"/>
  <c r="F21" i="1"/>
  <c r="Q16" i="4"/>
  <c r="R21" i="1" s="1"/>
  <c r="E21" i="1"/>
  <c r="S16" i="4" l="1"/>
  <c r="U16" i="4" s="1"/>
  <c r="S21" i="1"/>
  <c r="Q21" i="1"/>
  <c r="D17" i="4"/>
  <c r="T21" i="1" l="1"/>
  <c r="U21" i="1" s="1"/>
  <c r="R17" i="4"/>
  <c r="P17" i="4"/>
  <c r="G21" i="1"/>
  <c r="T17" i="4" l="1"/>
  <c r="F17" i="4"/>
  <c r="I21" i="1" l="1"/>
  <c r="H17" i="4" l="1"/>
  <c r="K21" i="1" l="1"/>
  <c r="J17" i="4" l="1"/>
  <c r="M21" i="1"/>
  <c r="L17" i="4" l="1"/>
  <c r="O21" i="1" l="1"/>
  <c r="W16" i="4" l="1"/>
  <c r="X16" i="4" s="1"/>
  <c r="N17" i="4"/>
  <c r="V17" i="4" s="1"/>
  <c r="V21" i="1"/>
  <c r="C17" i="4" l="1"/>
  <c r="D22" i="1" s="1"/>
  <c r="B22" i="1"/>
  <c r="C22" i="1" s="1"/>
  <c r="E17" i="4" l="1"/>
  <c r="G17" i="4" s="1"/>
  <c r="I17" i="4" s="1"/>
  <c r="K17" i="4" s="1"/>
  <c r="M17" i="4" s="1"/>
  <c r="O17" i="4" s="1"/>
  <c r="B18" i="4"/>
  <c r="P22" i="1" l="1"/>
  <c r="N22" i="1"/>
  <c r="H22" i="1"/>
  <c r="J22" i="1"/>
  <c r="L22" i="1"/>
  <c r="F22" i="1"/>
  <c r="E22" i="1"/>
  <c r="Q17" i="4" l="1"/>
  <c r="D18" i="4"/>
  <c r="R22" i="1" l="1"/>
  <c r="S22" i="1" s="1"/>
  <c r="S17" i="4"/>
  <c r="U17" i="4" s="1"/>
  <c r="Q22" i="1"/>
  <c r="G22" i="1"/>
  <c r="T22" i="1" l="1"/>
  <c r="U22" i="1" s="1"/>
  <c r="R18" i="4"/>
  <c r="P18" i="4"/>
  <c r="F18" i="4"/>
  <c r="T18" i="4" l="1"/>
  <c r="I22" i="1" l="1"/>
  <c r="H18" i="4" l="1"/>
  <c r="K22" i="1" l="1"/>
  <c r="J18" i="4" l="1"/>
  <c r="M22" i="1"/>
  <c r="L18" i="4" l="1"/>
  <c r="O22" i="1" l="1"/>
  <c r="W17" i="4" l="1"/>
  <c r="X17" i="4" s="1"/>
  <c r="N18" i="4"/>
  <c r="V18" i="4" s="1"/>
  <c r="V22" i="1"/>
  <c r="C18" i="4" l="1"/>
  <c r="D23" i="1" s="1"/>
  <c r="B23" i="1"/>
  <c r="C23" i="1" s="1"/>
  <c r="E18" i="4" l="1"/>
  <c r="G18" i="4" s="1"/>
  <c r="I18" i="4" s="1"/>
  <c r="K18" i="4" s="1"/>
  <c r="M18" i="4" s="1"/>
  <c r="O18" i="4" s="1"/>
  <c r="B19" i="4"/>
  <c r="P23" i="1" l="1"/>
  <c r="N23" i="1"/>
  <c r="H23" i="1"/>
  <c r="J23" i="1"/>
  <c r="L23" i="1"/>
  <c r="F23" i="1"/>
  <c r="Q18" i="4"/>
  <c r="R23" i="1" s="1"/>
  <c r="E23" i="1"/>
  <c r="S18" i="4" l="1"/>
  <c r="U18" i="4" s="1"/>
  <c r="S23" i="1"/>
  <c r="Q23" i="1"/>
  <c r="D19" i="4"/>
  <c r="T23" i="1" l="1"/>
  <c r="U23" i="1" s="1"/>
  <c r="R19" i="4"/>
  <c r="P19" i="4"/>
  <c r="G23" i="1"/>
  <c r="T19" i="4" l="1"/>
  <c r="F19" i="4"/>
  <c r="I23" i="1" l="1"/>
  <c r="H19" i="4" l="1"/>
  <c r="K23" i="1" l="1"/>
  <c r="J19" i="4" l="1"/>
  <c r="M23" i="1"/>
  <c r="L19" i="4" l="1"/>
  <c r="O23" i="1" l="1"/>
  <c r="W18" i="4" l="1"/>
  <c r="X18" i="4" s="1"/>
  <c r="N19" i="4"/>
  <c r="V19" i="4" s="1"/>
  <c r="V23" i="1"/>
  <c r="C19" i="4" l="1"/>
  <c r="D24" i="1" s="1"/>
  <c r="B24" i="1"/>
  <c r="C24" i="1" s="1"/>
  <c r="E19" i="4" l="1"/>
  <c r="F24" i="1" s="1"/>
  <c r="B20" i="4"/>
  <c r="G19" i="4" l="1"/>
  <c r="I19" i="4" s="1"/>
  <c r="K19" i="4" s="1"/>
  <c r="M19" i="4" s="1"/>
  <c r="O19" i="4" s="1"/>
  <c r="Q19" i="4" s="1"/>
  <c r="S19" i="4" s="1"/>
  <c r="U19" i="4" s="1"/>
  <c r="E24" i="1"/>
  <c r="T24" i="1" l="1"/>
  <c r="R24" i="1"/>
  <c r="S24" i="1" s="1"/>
  <c r="P24" i="1"/>
  <c r="N24" i="1"/>
  <c r="H24" i="1"/>
  <c r="J24" i="1"/>
  <c r="L24" i="1"/>
  <c r="U24" i="1"/>
  <c r="D20" i="4"/>
  <c r="T20" i="4" l="1"/>
  <c r="R20" i="4"/>
  <c r="Q24" i="1"/>
  <c r="G24" i="1"/>
  <c r="P20" i="4" l="1"/>
  <c r="F20" i="4"/>
  <c r="I24" i="1" l="1"/>
  <c r="H20" i="4" l="1"/>
  <c r="K24" i="1" l="1"/>
  <c r="J20" i="4" l="1"/>
  <c r="M24" i="1"/>
  <c r="L20" i="4" l="1"/>
  <c r="O24" i="1" l="1"/>
  <c r="W19" i="4" l="1"/>
  <c r="X19" i="4" s="1"/>
  <c r="N20" i="4"/>
  <c r="V20" i="4" s="1"/>
  <c r="V24" i="1"/>
  <c r="C20" i="4" l="1"/>
  <c r="D25" i="1" s="1"/>
  <c r="B25" i="1"/>
  <c r="C25" i="1" s="1"/>
  <c r="E20" i="4" l="1"/>
  <c r="B21" i="4"/>
  <c r="G20" i="4" l="1"/>
  <c r="H25" i="1" s="1"/>
  <c r="F25" i="1"/>
  <c r="E25" i="1"/>
  <c r="I20" i="4" l="1"/>
  <c r="K20" i="4" s="1"/>
  <c r="M20" i="4" s="1"/>
  <c r="O20" i="4" s="1"/>
  <c r="Q20" i="4" s="1"/>
  <c r="S20" i="4" s="1"/>
  <c r="U20" i="4" s="1"/>
  <c r="D21" i="4"/>
  <c r="T25" i="1" l="1"/>
  <c r="R25" i="1"/>
  <c r="S25" i="1" s="1"/>
  <c r="P25" i="1"/>
  <c r="Q25" i="1" s="1"/>
  <c r="N25" i="1"/>
  <c r="J25" i="1"/>
  <c r="L25" i="1"/>
  <c r="U25" i="1"/>
  <c r="G25" i="1"/>
  <c r="R21" i="4" l="1"/>
  <c r="T21" i="4"/>
  <c r="P21" i="4"/>
  <c r="F21" i="4"/>
  <c r="I25" i="1" l="1"/>
  <c r="H21" i="4" l="1"/>
  <c r="K25" i="1" l="1"/>
  <c r="J21" i="4" l="1"/>
  <c r="M25" i="1"/>
  <c r="L21" i="4" l="1"/>
  <c r="O25" i="1" l="1"/>
  <c r="W20" i="4" l="1"/>
  <c r="X20" i="4" s="1"/>
  <c r="N21" i="4"/>
  <c r="V21" i="4" s="1"/>
  <c r="V25" i="1"/>
  <c r="C21" i="4" l="1"/>
  <c r="B26" i="1"/>
  <c r="C26" i="1" s="1"/>
  <c r="D26" i="1" l="1"/>
  <c r="E21" i="4"/>
  <c r="G21" i="4" s="1"/>
  <c r="I21" i="4" s="1"/>
  <c r="K21" i="4" s="1"/>
  <c r="M21" i="4" s="1"/>
  <c r="O21" i="4" s="1"/>
  <c r="B22" i="4"/>
  <c r="P26" i="1" l="1"/>
  <c r="N26" i="1"/>
  <c r="H26" i="1"/>
  <c r="J26" i="1"/>
  <c r="L26" i="1"/>
  <c r="F26" i="1"/>
  <c r="Q21" i="4"/>
  <c r="R26" i="1" s="1"/>
  <c r="E26" i="1"/>
  <c r="S21" i="4" l="1"/>
  <c r="U21" i="4" s="1"/>
  <c r="S26" i="1"/>
  <c r="Q26" i="1"/>
  <c r="D22" i="4"/>
  <c r="T26" i="1" l="1"/>
  <c r="U26" i="1" s="1"/>
  <c r="R22" i="4"/>
  <c r="P22" i="4"/>
  <c r="G26" i="1"/>
  <c r="T22" i="4" l="1"/>
  <c r="F22" i="4"/>
  <c r="I26" i="1" l="1"/>
  <c r="H22" i="4" l="1"/>
  <c r="K26" i="1" l="1"/>
  <c r="J22" i="4" l="1"/>
  <c r="M26" i="1"/>
  <c r="L22" i="4" l="1"/>
  <c r="O26" i="1" l="1"/>
  <c r="N22" i="4" l="1"/>
  <c r="V22" i="4" s="1"/>
  <c r="W21" i="4"/>
  <c r="X21" i="4" s="1"/>
  <c r="V26" i="1"/>
  <c r="C22" i="4" l="1"/>
  <c r="B27" i="1"/>
  <c r="C27" i="1" s="1"/>
  <c r="E22" i="4" l="1"/>
  <c r="G22" i="4" s="1"/>
  <c r="I22" i="4" s="1"/>
  <c r="K22" i="4" s="1"/>
  <c r="M22" i="4" s="1"/>
  <c r="O22" i="4" s="1"/>
  <c r="D27" i="1"/>
  <c r="B23" i="4"/>
  <c r="F27" i="1" l="1"/>
  <c r="P27" i="1"/>
  <c r="N27" i="1"/>
  <c r="L27" i="1"/>
  <c r="J27" i="1"/>
  <c r="H27" i="1"/>
  <c r="Q22" i="4"/>
  <c r="R27" i="1" s="1"/>
  <c r="E27" i="1"/>
  <c r="S22" i="4" l="1"/>
  <c r="U22" i="4" s="1"/>
  <c r="S27" i="1"/>
  <c r="Q27" i="1"/>
  <c r="D23" i="4"/>
  <c r="T27" i="1" l="1"/>
  <c r="U27" i="1" s="1"/>
  <c r="R23" i="4"/>
  <c r="P23" i="4"/>
  <c r="G27" i="1"/>
  <c r="T23" i="4" l="1"/>
  <c r="F23" i="4"/>
  <c r="I27" i="1" l="1"/>
  <c r="H23" i="4" l="1"/>
  <c r="K27" i="1" l="1"/>
  <c r="J23" i="4" l="1"/>
  <c r="M27" i="1"/>
  <c r="L23" i="4" l="1"/>
  <c r="O27" i="1" l="1"/>
  <c r="W22" i="4" l="1"/>
  <c r="X22" i="4" s="1"/>
  <c r="N23" i="4"/>
  <c r="V23" i="4" s="1"/>
  <c r="V27" i="1"/>
  <c r="C23" i="4" l="1"/>
  <c r="B28" i="1"/>
  <c r="C28" i="1" s="1"/>
  <c r="E23" i="4" l="1"/>
  <c r="G23" i="4" s="1"/>
  <c r="I23" i="4" s="1"/>
  <c r="K23" i="4" s="1"/>
  <c r="M23" i="4" s="1"/>
  <c r="O23" i="4" s="1"/>
  <c r="D28" i="1"/>
  <c r="B24" i="4"/>
  <c r="P28" i="1" l="1"/>
  <c r="L28" i="1"/>
  <c r="H28" i="1"/>
  <c r="F28" i="1"/>
  <c r="J28" i="1"/>
  <c r="N28" i="1"/>
  <c r="E28" i="1"/>
  <c r="Q23" i="4" l="1"/>
  <c r="D24" i="4"/>
  <c r="R28" i="1" l="1"/>
  <c r="S28" i="1" s="1"/>
  <c r="S23" i="4"/>
  <c r="U23" i="4" s="1"/>
  <c r="Q28" i="1"/>
  <c r="G28" i="1"/>
  <c r="T28" i="1" l="1"/>
  <c r="U28" i="1" s="1"/>
  <c r="R24" i="4"/>
  <c r="P24" i="4"/>
  <c r="F24" i="4"/>
  <c r="T24" i="4" l="1"/>
  <c r="I28" i="1" l="1"/>
  <c r="H24" i="4" l="1"/>
  <c r="K28" i="1" l="1"/>
  <c r="J24" i="4" l="1"/>
  <c r="M28" i="1"/>
  <c r="L24" i="4" l="1"/>
  <c r="O28" i="1" l="1"/>
  <c r="W23" i="4" l="1"/>
  <c r="X23" i="4" s="1"/>
  <c r="N24" i="4"/>
  <c r="V24" i="4" s="1"/>
  <c r="V28" i="1"/>
  <c r="C24" i="4" l="1"/>
  <c r="B29" i="1"/>
  <c r="C29" i="1" s="1"/>
  <c r="E24" i="4" l="1"/>
  <c r="G24" i="4" s="1"/>
  <c r="I24" i="4" s="1"/>
  <c r="K24" i="4" s="1"/>
  <c r="M24" i="4" s="1"/>
  <c r="O24" i="4" s="1"/>
  <c r="D29" i="1"/>
  <c r="B25" i="4"/>
  <c r="P29" i="1" l="1"/>
  <c r="N29" i="1"/>
  <c r="H29" i="1"/>
  <c r="J29" i="1"/>
  <c r="L29" i="1"/>
  <c r="F29" i="1"/>
  <c r="Q24" i="4"/>
  <c r="R29" i="1" s="1"/>
  <c r="E29" i="1"/>
  <c r="S24" i="4" l="1"/>
  <c r="U24" i="4" s="1"/>
  <c r="S29" i="1"/>
  <c r="Q29" i="1"/>
  <c r="D25" i="4"/>
  <c r="T29" i="1" l="1"/>
  <c r="U29" i="1" s="1"/>
  <c r="R25" i="4"/>
  <c r="P25" i="4"/>
  <c r="G29" i="1"/>
  <c r="T25" i="4" l="1"/>
  <c r="F25" i="4"/>
  <c r="I29" i="1" l="1"/>
  <c r="H25" i="4" l="1"/>
  <c r="K29" i="1" l="1"/>
  <c r="J25" i="4" l="1"/>
  <c r="M29" i="1"/>
  <c r="L25" i="4" l="1"/>
  <c r="O29" i="1" l="1"/>
  <c r="N25" i="4" l="1"/>
  <c r="V25" i="4" s="1"/>
  <c r="W24" i="4"/>
  <c r="X24" i="4" s="1"/>
  <c r="V29" i="1"/>
  <c r="C25" i="4" l="1"/>
  <c r="B30" i="1"/>
  <c r="C30" i="1" s="1"/>
  <c r="E25" i="4" l="1"/>
  <c r="G25" i="4" s="1"/>
  <c r="I25" i="4" s="1"/>
  <c r="K25" i="4" s="1"/>
  <c r="M25" i="4" s="1"/>
  <c r="O25" i="4" s="1"/>
  <c r="D30" i="1"/>
  <c r="B26" i="4"/>
  <c r="P30" i="1" l="1"/>
  <c r="L30" i="1"/>
  <c r="H30" i="1"/>
  <c r="F30" i="1"/>
  <c r="N30" i="1"/>
  <c r="J30" i="1"/>
  <c r="Q25" i="4"/>
  <c r="R30" i="1" s="1"/>
  <c r="E30" i="1"/>
  <c r="S25" i="4" l="1"/>
  <c r="U25" i="4" s="1"/>
  <c r="S30" i="1"/>
  <c r="Q30" i="1"/>
  <c r="D26" i="4"/>
  <c r="T30" i="1" l="1"/>
  <c r="U30" i="1" s="1"/>
  <c r="R26" i="4"/>
  <c r="P26" i="4"/>
  <c r="G30" i="1"/>
  <c r="T26" i="4" l="1"/>
  <c r="F26" i="4"/>
  <c r="I30" i="1" l="1"/>
  <c r="H26" i="4" l="1"/>
  <c r="K30" i="1" l="1"/>
  <c r="J26" i="4" l="1"/>
  <c r="M30" i="1"/>
  <c r="L26" i="4" l="1"/>
  <c r="O30" i="1" l="1"/>
  <c r="W25" i="4" l="1"/>
  <c r="X25" i="4" s="1"/>
  <c r="N26" i="4"/>
  <c r="V26" i="4" s="1"/>
  <c r="V30" i="1"/>
  <c r="C26" i="4" l="1"/>
  <c r="B31" i="1"/>
  <c r="C31" i="1" s="1"/>
  <c r="E26" i="4" l="1"/>
  <c r="G26" i="4" s="1"/>
  <c r="I26" i="4" s="1"/>
  <c r="K26" i="4" s="1"/>
  <c r="M26" i="4" s="1"/>
  <c r="O26" i="4" s="1"/>
  <c r="D31" i="1"/>
  <c r="B27" i="4"/>
  <c r="P31" i="1" l="1"/>
  <c r="N31" i="1"/>
  <c r="H31" i="1"/>
  <c r="J31" i="1"/>
  <c r="L31" i="1"/>
  <c r="F31" i="1"/>
  <c r="Q26" i="4"/>
  <c r="R31" i="1" s="1"/>
  <c r="E31" i="1"/>
  <c r="S26" i="4" l="1"/>
  <c r="U26" i="4" s="1"/>
  <c r="S31" i="1"/>
  <c r="Q31" i="1"/>
  <c r="D27" i="4"/>
  <c r="T31" i="1" l="1"/>
  <c r="U31" i="1" s="1"/>
  <c r="R27" i="4"/>
  <c r="P27" i="4"/>
  <c r="G31" i="1"/>
  <c r="T27" i="4" l="1"/>
  <c r="F27" i="4"/>
  <c r="I31" i="1" l="1"/>
  <c r="H27" i="4" l="1"/>
  <c r="K31" i="1" l="1"/>
  <c r="J27" i="4" l="1"/>
  <c r="M31" i="1"/>
  <c r="L27" i="4" l="1"/>
  <c r="O31" i="1" l="1"/>
  <c r="W26" i="4" l="1"/>
  <c r="X26" i="4" s="1"/>
  <c r="N27" i="4"/>
  <c r="V27" i="4" s="1"/>
  <c r="V31" i="1"/>
  <c r="C27" i="4" l="1"/>
  <c r="E27" i="4" s="1"/>
  <c r="G27" i="4" s="1"/>
  <c r="I27" i="4" s="1"/>
  <c r="K27" i="4" s="1"/>
  <c r="M27" i="4" s="1"/>
  <c r="O27" i="4" s="1"/>
  <c r="B32" i="1"/>
  <c r="C32" i="1" s="1"/>
  <c r="P32" i="1" l="1"/>
  <c r="N32" i="1"/>
  <c r="H32" i="1"/>
  <c r="J32" i="1"/>
  <c r="L32" i="1"/>
  <c r="F32" i="1"/>
  <c r="D32" i="1"/>
  <c r="B28" i="4"/>
  <c r="Q27" i="4" l="1"/>
  <c r="E32" i="1"/>
  <c r="R32" i="1" l="1"/>
  <c r="S32" i="1" s="1"/>
  <c r="S27" i="4"/>
  <c r="U27" i="4" s="1"/>
  <c r="Q32" i="1"/>
  <c r="D28" i="4"/>
  <c r="T32" i="1" l="1"/>
  <c r="U32" i="1" s="1"/>
  <c r="R28" i="4"/>
  <c r="P28" i="4"/>
  <c r="G32" i="1"/>
  <c r="T28" i="4" l="1"/>
  <c r="F28" i="4"/>
  <c r="I32" i="1" l="1"/>
  <c r="H28" i="4" l="1"/>
  <c r="K32" i="1" l="1"/>
  <c r="J28" i="4" l="1"/>
  <c r="M32" i="1"/>
  <c r="L28" i="4" l="1"/>
  <c r="O32" i="1" l="1"/>
  <c r="N28" i="4" l="1"/>
  <c r="V28" i="4" s="1"/>
  <c r="W27" i="4"/>
  <c r="X27" i="4" s="1"/>
  <c r="V32" i="1"/>
  <c r="C28" i="4" l="1"/>
  <c r="E28" i="4"/>
  <c r="F33" i="1" s="1"/>
  <c r="B33" i="1"/>
  <c r="C33" i="1" s="1"/>
  <c r="D33" i="1" l="1"/>
  <c r="G28" i="4"/>
  <c r="I28" i="4" s="1"/>
  <c r="K28" i="4" s="1"/>
  <c r="M28" i="4" s="1"/>
  <c r="O28" i="4" s="1"/>
  <c r="B29" i="4"/>
  <c r="P33" i="1" l="1"/>
  <c r="N33" i="1"/>
  <c r="H33" i="1"/>
  <c r="J33" i="1"/>
  <c r="L33" i="1"/>
  <c r="E33" i="1"/>
  <c r="Q33" i="1" l="1"/>
  <c r="D29" i="4"/>
  <c r="Q28" i="4" l="1"/>
  <c r="P29" i="4"/>
  <c r="G33" i="1"/>
  <c r="S28" i="4" l="1"/>
  <c r="U28" i="4" s="1"/>
  <c r="R33" i="1"/>
  <c r="S33" i="1" s="1"/>
  <c r="F29" i="4"/>
  <c r="T33" i="1" l="1"/>
  <c r="U33" i="1" s="1"/>
  <c r="R29" i="4"/>
  <c r="I33" i="1"/>
  <c r="T29" i="4" l="1"/>
  <c r="H29" i="4"/>
  <c r="K33" i="1" l="1"/>
  <c r="J29" i="4" l="1"/>
  <c r="M33" i="1"/>
  <c r="L29" i="4" l="1"/>
  <c r="O33" i="1" l="1"/>
  <c r="W28" i="4" l="1"/>
  <c r="X28" i="4" s="1"/>
  <c r="N29" i="4"/>
  <c r="V29" i="4" s="1"/>
  <c r="V33" i="1"/>
  <c r="C29" i="4" l="1"/>
  <c r="B34" i="1"/>
  <c r="C34" i="1" s="1"/>
  <c r="E29" i="4" l="1"/>
  <c r="D34" i="1"/>
  <c r="G29" i="4"/>
  <c r="B30" i="4"/>
  <c r="E34" i="1"/>
  <c r="F34" i="1" l="1"/>
  <c r="I29" i="4"/>
  <c r="K29" i="4" s="1"/>
  <c r="M29" i="4" s="1"/>
  <c r="O29" i="4" s="1"/>
  <c r="H34" i="1"/>
  <c r="D30" i="4"/>
  <c r="L34" i="1" l="1"/>
  <c r="M34" i="1" s="1"/>
  <c r="L30" i="4" s="1"/>
  <c r="J34" i="1"/>
  <c r="P34" i="1"/>
  <c r="Q34" i="1" s="1"/>
  <c r="N34" i="1"/>
  <c r="Q29" i="4"/>
  <c r="R34" i="1" s="1"/>
  <c r="G34" i="1"/>
  <c r="S29" i="4" l="1"/>
  <c r="U29" i="4" s="1"/>
  <c r="S34" i="1"/>
  <c r="P30" i="4"/>
  <c r="F30" i="4"/>
  <c r="T34" i="1" l="1"/>
  <c r="U34" i="1" s="1"/>
  <c r="R30" i="4"/>
  <c r="T30" i="4" l="1"/>
  <c r="I34" i="1"/>
  <c r="H30" i="4" l="1"/>
  <c r="K34" i="1" l="1"/>
  <c r="J30" i="4" l="1"/>
  <c r="O34" i="1"/>
  <c r="W29" i="4" l="1"/>
  <c r="X29" i="4" s="1"/>
  <c r="N30" i="4"/>
  <c r="V30" i="4" s="1"/>
  <c r="V34" i="1"/>
  <c r="C30" i="4" l="1"/>
  <c r="B35" i="1"/>
  <c r="C35" i="1" s="1"/>
  <c r="E30" i="4" l="1"/>
  <c r="G30" i="4" s="1"/>
  <c r="I30" i="4" s="1"/>
  <c r="K30" i="4" s="1"/>
  <c r="M30" i="4" s="1"/>
  <c r="O30" i="4" s="1"/>
  <c r="D35" i="1"/>
  <c r="F35" i="1"/>
  <c r="B31" i="4"/>
  <c r="J35" i="1" l="1"/>
  <c r="N35" i="1"/>
  <c r="L35" i="1"/>
  <c r="H35" i="1"/>
  <c r="P35" i="1"/>
  <c r="Q30" i="4"/>
  <c r="R35" i="1" s="1"/>
  <c r="E35" i="1"/>
  <c r="S30" i="4" l="1"/>
  <c r="U30" i="4" s="1"/>
  <c r="S35" i="1"/>
  <c r="Q35" i="1"/>
  <c r="D31" i="4"/>
  <c r="T35" i="1" l="1"/>
  <c r="U35" i="1" s="1"/>
  <c r="R31" i="4"/>
  <c r="P31" i="4"/>
  <c r="G35" i="1"/>
  <c r="T31" i="4" l="1"/>
  <c r="M35" i="1"/>
  <c r="F31" i="4"/>
  <c r="L31" i="4" l="1"/>
  <c r="I35" i="1" l="1"/>
  <c r="H31" i="4" l="1"/>
  <c r="K35" i="1" l="1"/>
  <c r="J31" i="4" l="1"/>
  <c r="O35" i="1"/>
  <c r="W30" i="4" l="1"/>
  <c r="X30" i="4" s="1"/>
  <c r="N31" i="4"/>
  <c r="V31" i="4" s="1"/>
  <c r="V35" i="1"/>
  <c r="C31" i="4" l="1"/>
  <c r="B36" i="1"/>
  <c r="C36" i="1" s="1"/>
  <c r="E31" i="4" l="1"/>
  <c r="G31" i="4" s="1"/>
  <c r="I31" i="4" s="1"/>
  <c r="K31" i="4" s="1"/>
  <c r="M31" i="4" s="1"/>
  <c r="O31" i="4" s="1"/>
  <c r="F36" i="1"/>
  <c r="D36" i="1"/>
  <c r="B32" i="4"/>
  <c r="J36" i="1" l="1"/>
  <c r="N36" i="1"/>
  <c r="L36" i="1"/>
  <c r="H36" i="1"/>
  <c r="P36" i="1"/>
  <c r="Q31" i="4"/>
  <c r="M36" i="1"/>
  <c r="E36" i="1"/>
  <c r="S31" i="4" l="1"/>
  <c r="U31" i="4" s="1"/>
  <c r="R36" i="1"/>
  <c r="S36" i="1" s="1"/>
  <c r="Q36" i="1"/>
  <c r="L32" i="4"/>
  <c r="D32" i="4"/>
  <c r="T36" i="1" l="1"/>
  <c r="U36" i="1" s="1"/>
  <c r="T32" i="4" s="1"/>
  <c r="R32" i="4"/>
  <c r="P32" i="4"/>
  <c r="G36" i="1"/>
  <c r="F32" i="4" l="1"/>
  <c r="I36" i="1" l="1"/>
  <c r="H32" i="4" l="1"/>
  <c r="K36" i="1" l="1"/>
  <c r="J32" i="4" l="1"/>
  <c r="O36" i="1"/>
  <c r="W31" i="4" l="1"/>
  <c r="X31" i="4" s="1"/>
  <c r="N32" i="4"/>
  <c r="V32" i="4" s="1"/>
  <c r="V36" i="1"/>
  <c r="C32" i="4" l="1"/>
  <c r="B37" i="1"/>
  <c r="C37" i="1" s="1"/>
  <c r="E32" i="4" l="1"/>
  <c r="G32" i="4" s="1"/>
  <c r="D37" i="1"/>
  <c r="E37" i="1" s="1"/>
  <c r="D33" i="4" s="1"/>
  <c r="F37" i="1"/>
  <c r="I32" i="4"/>
  <c r="K32" i="4" s="1"/>
  <c r="M32" i="4" s="1"/>
  <c r="O32" i="4" s="1"/>
  <c r="B33" i="4"/>
  <c r="H37" i="1" l="1"/>
  <c r="P37" i="1"/>
  <c r="Q37" i="1" s="1"/>
  <c r="N37" i="1"/>
  <c r="J37" i="1"/>
  <c r="L37" i="1"/>
  <c r="Q32" i="4"/>
  <c r="G37" i="1"/>
  <c r="R37" i="1" l="1"/>
  <c r="S37" i="1" s="1"/>
  <c r="S32" i="4"/>
  <c r="U32" i="4" s="1"/>
  <c r="P33" i="4"/>
  <c r="M37" i="1"/>
  <c r="F33" i="4"/>
  <c r="T37" i="1" l="1"/>
  <c r="U37" i="1" s="1"/>
  <c r="R33" i="4"/>
  <c r="L33" i="4"/>
  <c r="T33" i="4" l="1"/>
  <c r="I37" i="1"/>
  <c r="H33" i="4" l="1"/>
  <c r="K37" i="1" l="1"/>
  <c r="J33" i="4" l="1"/>
  <c r="O37" i="1"/>
  <c r="W32" i="4" l="1"/>
  <c r="X32" i="4" s="1"/>
  <c r="N33" i="4"/>
  <c r="V33" i="4" s="1"/>
  <c r="V37" i="1"/>
  <c r="C33" i="4" l="1"/>
  <c r="E33" i="4"/>
  <c r="G33" i="4" s="1"/>
  <c r="I33" i="4" s="1"/>
  <c r="K33" i="4" s="1"/>
  <c r="M33" i="4" s="1"/>
  <c r="O33" i="4" s="1"/>
  <c r="B38" i="1"/>
  <c r="C38" i="1" s="1"/>
  <c r="P38" i="1" l="1"/>
  <c r="N38" i="1"/>
  <c r="H38" i="1"/>
  <c r="J38" i="1"/>
  <c r="L38" i="1"/>
  <c r="F38" i="1"/>
  <c r="D38" i="1"/>
  <c r="E38" i="1" s="1"/>
  <c r="Q33" i="4"/>
  <c r="S33" i="4" s="1"/>
  <c r="U33" i="4" s="1"/>
  <c r="B34" i="4"/>
  <c r="T38" i="1" l="1"/>
  <c r="U38" i="1" s="1"/>
  <c r="R38" i="1"/>
  <c r="S38" i="1" s="1"/>
  <c r="D34" i="4"/>
  <c r="M38" i="1"/>
  <c r="G38" i="1"/>
  <c r="T34" i="4" l="1"/>
  <c r="R34" i="4"/>
  <c r="Q38" i="1"/>
  <c r="L34" i="4"/>
  <c r="F34" i="4"/>
  <c r="P34" i="4" l="1"/>
  <c r="I38" i="1" l="1"/>
  <c r="H34" i="4" l="1"/>
  <c r="K38" i="1" l="1"/>
  <c r="J34" i="4" l="1"/>
  <c r="O38" i="1"/>
  <c r="N34" i="4" l="1"/>
  <c r="V34" i="4" s="1"/>
  <c r="W33" i="4"/>
  <c r="X33" i="4" s="1"/>
  <c r="V38" i="1"/>
  <c r="C34" i="4" l="1"/>
  <c r="E34" i="4"/>
  <c r="G34" i="4" s="1"/>
  <c r="I34" i="4" s="1"/>
  <c r="K34" i="4" s="1"/>
  <c r="M34" i="4" s="1"/>
  <c r="O34" i="4" s="1"/>
  <c r="B39" i="1"/>
  <c r="C39" i="1" s="1"/>
  <c r="P39" i="1" l="1"/>
  <c r="N39" i="1"/>
  <c r="H39" i="1"/>
  <c r="J39" i="1"/>
  <c r="L39" i="1"/>
  <c r="F39" i="1"/>
  <c r="D39" i="1"/>
  <c r="E39" i="1" s="1"/>
  <c r="D35" i="4" s="1"/>
  <c r="B35" i="4"/>
  <c r="Q34" i="4" l="1"/>
  <c r="G39" i="1"/>
  <c r="R39" i="1" l="1"/>
  <c r="S39" i="1" s="1"/>
  <c r="S34" i="4"/>
  <c r="U34" i="4" s="1"/>
  <c r="Q39" i="1"/>
  <c r="M39" i="1"/>
  <c r="F35" i="4"/>
  <c r="T39" i="1" l="1"/>
  <c r="U39" i="1" s="1"/>
  <c r="R35" i="4"/>
  <c r="P35" i="4"/>
  <c r="L35" i="4"/>
  <c r="T35" i="4" l="1"/>
  <c r="I39" i="1"/>
  <c r="H35" i="4" l="1"/>
  <c r="K39" i="1" l="1"/>
  <c r="J35" i="4" l="1"/>
  <c r="O39" i="1"/>
  <c r="W34" i="4" l="1"/>
  <c r="X34" i="4" s="1"/>
  <c r="N35" i="4"/>
  <c r="V35" i="4" s="1"/>
  <c r="V39" i="1"/>
  <c r="C35" i="4" l="1"/>
  <c r="B40" i="1"/>
  <c r="C40" i="1" s="1"/>
  <c r="E35" i="4" l="1"/>
  <c r="D40" i="1"/>
  <c r="E40" i="1" s="1"/>
  <c r="D36" i="4" s="1"/>
  <c r="G35" i="4"/>
  <c r="H40" i="1" s="1"/>
  <c r="B36" i="4"/>
  <c r="F40" i="1" l="1"/>
  <c r="G40" i="1" s="1"/>
  <c r="I35" i="4"/>
  <c r="K35" i="4" s="1"/>
  <c r="M35" i="4" s="1"/>
  <c r="O35" i="4" s="1"/>
  <c r="P40" i="1" l="1"/>
  <c r="N40" i="1"/>
  <c r="J40" i="1"/>
  <c r="L40" i="1"/>
  <c r="M40" i="1" s="1"/>
  <c r="Q35" i="4"/>
  <c r="R40" i="1" s="1"/>
  <c r="Q40" i="1"/>
  <c r="F36" i="4"/>
  <c r="P36" i="4" l="1"/>
  <c r="S35" i="4"/>
  <c r="U35" i="4" s="1"/>
  <c r="S40" i="1"/>
  <c r="L36" i="4"/>
  <c r="T40" i="1" l="1"/>
  <c r="U40" i="1" s="1"/>
  <c r="R36" i="4"/>
  <c r="I40" i="1"/>
  <c r="T36" i="4" l="1"/>
  <c r="H36" i="4"/>
  <c r="K40" i="1" l="1"/>
  <c r="J36" i="4" l="1"/>
  <c r="O40" i="1"/>
  <c r="W35" i="4" l="1"/>
  <c r="X35" i="4" s="1"/>
  <c r="N36" i="4"/>
  <c r="V36" i="4" s="1"/>
  <c r="V40" i="1"/>
  <c r="C36" i="4" l="1"/>
  <c r="B41" i="1"/>
  <c r="C41" i="1" s="1"/>
  <c r="E36" i="4" l="1"/>
  <c r="G36" i="4" s="1"/>
  <c r="I36" i="4" s="1"/>
  <c r="K36" i="4" s="1"/>
  <c r="M36" i="4" s="1"/>
  <c r="O36" i="4" s="1"/>
  <c r="D41" i="1"/>
  <c r="E41" i="1" s="1"/>
  <c r="D37" i="4" s="1"/>
  <c r="B37" i="4"/>
  <c r="F41" i="1" l="1"/>
  <c r="H41" i="1"/>
  <c r="L41" i="1"/>
  <c r="M41" i="1" s="1"/>
  <c r="P41" i="1"/>
  <c r="J41" i="1"/>
  <c r="N41" i="1"/>
  <c r="Q36" i="4"/>
  <c r="R41" i="1" s="1"/>
  <c r="G41" i="1"/>
  <c r="S36" i="4" l="1"/>
  <c r="U36" i="4" s="1"/>
  <c r="S41" i="1"/>
  <c r="Q41" i="1"/>
  <c r="L37" i="4"/>
  <c r="F37" i="4"/>
  <c r="T41" i="1" l="1"/>
  <c r="U41" i="1" s="1"/>
  <c r="R37" i="4"/>
  <c r="P37" i="4"/>
  <c r="T37" i="4" l="1"/>
  <c r="I41" i="1"/>
  <c r="H37" i="4" l="1"/>
  <c r="K41" i="1" l="1"/>
  <c r="J37" i="4" l="1"/>
  <c r="O41" i="1"/>
  <c r="N37" i="4" l="1"/>
  <c r="V37" i="4" s="1"/>
  <c r="W36" i="4"/>
  <c r="X36" i="4" s="1"/>
  <c r="V41" i="1"/>
  <c r="C37" i="4" l="1"/>
  <c r="E37" i="4" s="1"/>
  <c r="G37" i="4" s="1"/>
  <c r="I37" i="4" s="1"/>
  <c r="K37" i="4" s="1"/>
  <c r="M37" i="4" s="1"/>
  <c r="O37" i="4" s="1"/>
  <c r="B42" i="1"/>
  <c r="C42" i="1" s="1"/>
  <c r="P42" i="1" l="1"/>
  <c r="N42" i="1"/>
  <c r="H42" i="1"/>
  <c r="J42" i="1"/>
  <c r="L42" i="1"/>
  <c r="D42" i="1"/>
  <c r="E42" i="1" s="1"/>
  <c r="D38" i="4" s="1"/>
  <c r="F42" i="1"/>
  <c r="B38" i="4"/>
  <c r="Q37" i="4" l="1"/>
  <c r="M42" i="1"/>
  <c r="G42" i="1"/>
  <c r="R42" i="1" l="1"/>
  <c r="S37" i="4"/>
  <c r="U37" i="4" s="1"/>
  <c r="S42" i="1"/>
  <c r="Q42" i="1"/>
  <c r="L38" i="4"/>
  <c r="F38" i="4"/>
  <c r="T42" i="1" l="1"/>
  <c r="U42" i="1" s="1"/>
  <c r="R38" i="4"/>
  <c r="P38" i="4"/>
  <c r="T38" i="4" l="1"/>
  <c r="I42" i="1"/>
  <c r="H38" i="4" l="1"/>
  <c r="K42" i="1" l="1"/>
  <c r="J38" i="4" l="1"/>
  <c r="O42" i="1"/>
  <c r="W37" i="4" l="1"/>
  <c r="X37" i="4" s="1"/>
  <c r="N38" i="4"/>
  <c r="V38" i="4" s="1"/>
  <c r="V42" i="1"/>
  <c r="C38" i="4" l="1"/>
  <c r="D43" i="1" s="1"/>
  <c r="E43" i="1" s="1"/>
  <c r="E38" i="4"/>
  <c r="G38" i="4" s="1"/>
  <c r="I38" i="4" s="1"/>
  <c r="K38" i="4" s="1"/>
  <c r="M38" i="4" s="1"/>
  <c r="O38" i="4" s="1"/>
  <c r="B43" i="1"/>
  <c r="C43" i="1" s="1"/>
  <c r="P43" i="1" l="1"/>
  <c r="N43" i="1"/>
  <c r="H43" i="1"/>
  <c r="J43" i="1"/>
  <c r="L43" i="1"/>
  <c r="F43" i="1"/>
  <c r="G43" i="1" s="1"/>
  <c r="B39" i="4"/>
  <c r="D39" i="4"/>
  <c r="Q38" i="4" l="1"/>
  <c r="Q43" i="1"/>
  <c r="F39" i="4"/>
  <c r="M43" i="1"/>
  <c r="R43" i="1" l="1"/>
  <c r="S43" i="1" s="1"/>
  <c r="S38" i="4"/>
  <c r="U38" i="4" s="1"/>
  <c r="P39" i="4"/>
  <c r="I43" i="1"/>
  <c r="L39" i="4"/>
  <c r="T43" i="1" l="1"/>
  <c r="R39" i="4"/>
  <c r="U43" i="1"/>
  <c r="H39" i="4"/>
  <c r="T39" i="4" l="1"/>
  <c r="K43" i="1"/>
  <c r="J39" i="4" l="1"/>
  <c r="O43" i="1"/>
  <c r="N39" i="4" l="1"/>
  <c r="V39" i="4" s="1"/>
  <c r="W38" i="4"/>
  <c r="X38" i="4" s="1"/>
  <c r="V43" i="1"/>
  <c r="C39" i="4" l="1"/>
  <c r="E39" i="4"/>
  <c r="B44" i="1"/>
  <c r="C44" i="1" s="1"/>
  <c r="F44" i="1" l="1"/>
  <c r="G44" i="1" s="1"/>
  <c r="D44" i="1"/>
  <c r="E44" i="1" s="1"/>
  <c r="G39" i="4"/>
  <c r="H44" i="1" s="1"/>
  <c r="B40" i="4"/>
  <c r="I39" i="4" l="1"/>
  <c r="K39" i="4" s="1"/>
  <c r="M39" i="4" s="1"/>
  <c r="O39" i="4" s="1"/>
  <c r="Q39" i="4" s="1"/>
  <c r="S39" i="4" s="1"/>
  <c r="U39" i="4" s="1"/>
  <c r="F40" i="4"/>
  <c r="D40" i="4"/>
  <c r="T44" i="1" l="1"/>
  <c r="R44" i="1"/>
  <c r="P44" i="1"/>
  <c r="Q44" i="1" s="1"/>
  <c r="N44" i="1"/>
  <c r="J44" i="1"/>
  <c r="S44" i="1"/>
  <c r="L44" i="1"/>
  <c r="M44" i="1" s="1"/>
  <c r="U44" i="1"/>
  <c r="I44" i="1"/>
  <c r="T40" i="4" l="1"/>
  <c r="R40" i="4"/>
  <c r="P40" i="4"/>
  <c r="L40" i="4"/>
  <c r="H40" i="4"/>
  <c r="K44" i="1" l="1"/>
  <c r="J40" i="4" l="1"/>
  <c r="O44" i="1"/>
  <c r="N40" i="4" l="1"/>
  <c r="V40" i="4" s="1"/>
  <c r="W39" i="4"/>
  <c r="X39" i="4" s="1"/>
  <c r="V44" i="1"/>
  <c r="C40" i="4" l="1"/>
  <c r="E40" i="4"/>
  <c r="G40" i="4" s="1"/>
  <c r="I40" i="4" s="1"/>
  <c r="K40" i="4" s="1"/>
  <c r="M40" i="4" s="1"/>
  <c r="O40" i="4" s="1"/>
  <c r="B45" i="1"/>
  <c r="C45" i="1" s="1"/>
  <c r="P45" i="1" l="1"/>
  <c r="H45" i="1"/>
  <c r="N45" i="1"/>
  <c r="J45" i="1"/>
  <c r="L45" i="1"/>
  <c r="M45" i="1" s="1"/>
  <c r="D45" i="1"/>
  <c r="E45" i="1" s="1"/>
  <c r="D41" i="4" s="1"/>
  <c r="F45" i="1"/>
  <c r="G45" i="1" s="1"/>
  <c r="B41" i="4"/>
  <c r="I45" i="1" l="1"/>
  <c r="F41" i="4"/>
  <c r="L41" i="4"/>
  <c r="Q45" i="1" l="1"/>
  <c r="Q40" i="4"/>
  <c r="H41" i="4"/>
  <c r="K45" i="1"/>
  <c r="R45" i="1" l="1"/>
  <c r="S45" i="1" s="1"/>
  <c r="S40" i="4"/>
  <c r="U40" i="4" s="1"/>
  <c r="P41" i="4"/>
  <c r="J41" i="4"/>
  <c r="O45" i="1"/>
  <c r="T45" i="1" l="1"/>
  <c r="U45" i="1" s="1"/>
  <c r="R41" i="4"/>
  <c r="W40" i="4"/>
  <c r="X40" i="4" s="1"/>
  <c r="N41" i="4"/>
  <c r="V45" i="1" l="1"/>
  <c r="T41" i="4"/>
  <c r="V41" i="4" s="1"/>
  <c r="C41" i="4" l="1"/>
  <c r="B46" i="1"/>
  <c r="C46" i="1" s="1"/>
  <c r="E41" i="4" l="1"/>
  <c r="G41" i="4" s="1"/>
  <c r="I41" i="4" s="1"/>
  <c r="K41" i="4" s="1"/>
  <c r="M41" i="4" s="1"/>
  <c r="O41" i="4" s="1"/>
  <c r="Q41" i="4" s="1"/>
  <c r="S41" i="4" s="1"/>
  <c r="D46" i="1"/>
  <c r="E46" i="1" s="1"/>
  <c r="D42" i="4" s="1"/>
  <c r="B42" i="4"/>
  <c r="T46" i="1" l="1"/>
  <c r="R46" i="1"/>
  <c r="S46" i="1" s="1"/>
  <c r="P46" i="1"/>
  <c r="Q46" i="1" s="1"/>
  <c r="F46" i="1"/>
  <c r="G46" i="1" s="1"/>
  <c r="F42" i="4" s="1"/>
  <c r="N46" i="1"/>
  <c r="H46" i="1"/>
  <c r="J46" i="1"/>
  <c r="L46" i="1"/>
  <c r="U41" i="4"/>
  <c r="U46" i="1"/>
  <c r="T42" i="4" l="1"/>
  <c r="R42" i="4"/>
  <c r="P42" i="4"/>
  <c r="I46" i="1"/>
  <c r="M46" i="1"/>
  <c r="H42" i="4" l="1"/>
  <c r="K46" i="1"/>
  <c r="L42" i="4"/>
  <c r="O46" i="1"/>
  <c r="J42" i="4" l="1"/>
  <c r="V46" i="1"/>
  <c r="N42" i="4"/>
  <c r="V42" i="4" s="1"/>
  <c r="W41" i="4"/>
  <c r="X41" i="4" s="1"/>
  <c r="C42" i="4" l="1"/>
  <c r="E42" i="4"/>
  <c r="G42" i="4" s="1"/>
  <c r="I42" i="4" s="1"/>
  <c r="K42" i="4" s="1"/>
  <c r="M42" i="4" s="1"/>
  <c r="O42" i="4" s="1"/>
  <c r="B47" i="1"/>
  <c r="C47" i="1" s="1"/>
  <c r="P47" i="1" l="1"/>
  <c r="N47" i="1"/>
  <c r="H47" i="1"/>
  <c r="J47" i="1"/>
  <c r="L47" i="1"/>
  <c r="M47" i="1" s="1"/>
  <c r="F47" i="1"/>
  <c r="G47" i="1" s="1"/>
  <c r="F43" i="4" s="1"/>
  <c r="D47" i="1"/>
  <c r="E47" i="1" s="1"/>
  <c r="D43" i="4" s="1"/>
  <c r="Q42" i="4"/>
  <c r="S42" i="4" s="1"/>
  <c r="Q47" i="1"/>
  <c r="B43" i="4"/>
  <c r="T47" i="1" l="1"/>
  <c r="U47" i="1" s="1"/>
  <c r="R47" i="1"/>
  <c r="S47" i="1" s="1"/>
  <c r="U42" i="4"/>
  <c r="P43" i="4"/>
  <c r="K47" i="1"/>
  <c r="I47" i="1"/>
  <c r="L43" i="4"/>
  <c r="J43" i="4" l="1"/>
  <c r="T43" i="4"/>
  <c r="R43" i="4"/>
  <c r="H43" i="4"/>
  <c r="O47" i="1"/>
  <c r="N43" i="4" l="1"/>
  <c r="V43" i="4" s="1"/>
  <c r="W42" i="4"/>
  <c r="X42" i="4" s="1"/>
  <c r="V47" i="1"/>
  <c r="C43" i="4" l="1"/>
  <c r="E43" i="4"/>
  <c r="G43" i="4" s="1"/>
  <c r="I43" i="4" s="1"/>
  <c r="K43" i="4" s="1"/>
  <c r="B48" i="1"/>
  <c r="C48" i="1" s="1"/>
  <c r="H48" i="1" l="1"/>
  <c r="J48" i="1"/>
  <c r="L48" i="1"/>
  <c r="M48" i="1" s="1"/>
  <c r="D48" i="1"/>
  <c r="F48" i="1"/>
  <c r="G48" i="1" s="1"/>
  <c r="M43" i="4"/>
  <c r="N48" i="1" s="1"/>
  <c r="B44" i="4"/>
  <c r="E48" i="1"/>
  <c r="O43" i="4" l="1"/>
  <c r="Q43" i="4" s="1"/>
  <c r="S43" i="4" s="1"/>
  <c r="U43" i="4" s="1"/>
  <c r="I48" i="1"/>
  <c r="L44" i="4"/>
  <c r="D44" i="4"/>
  <c r="F44" i="4"/>
  <c r="T48" i="1" l="1"/>
  <c r="U48" i="1" s="1"/>
  <c r="R48" i="1"/>
  <c r="S48" i="1" s="1"/>
  <c r="P48" i="1"/>
  <c r="Q48" i="1" s="1"/>
  <c r="H44" i="4"/>
  <c r="K48" i="1"/>
  <c r="T44" i="4" l="1"/>
  <c r="R44" i="4"/>
  <c r="P44" i="4"/>
  <c r="J44" i="4"/>
  <c r="O48" i="1"/>
  <c r="W43" i="4" l="1"/>
  <c r="X43" i="4" s="1"/>
  <c r="N44" i="4"/>
  <c r="V44" i="4" s="1"/>
  <c r="V48" i="1"/>
  <c r="C44" i="4" l="1"/>
  <c r="B49" i="1"/>
  <c r="C49" i="1" s="1"/>
  <c r="E44" i="4" l="1"/>
  <c r="D49" i="1"/>
  <c r="E49" i="1" s="1"/>
  <c r="D45" i="4" s="1"/>
  <c r="G44" i="4"/>
  <c r="I44" i="4" s="1"/>
  <c r="K44" i="4" s="1"/>
  <c r="B45" i="4"/>
  <c r="F49" i="1" l="1"/>
  <c r="G49" i="1" s="1"/>
  <c r="H49" i="1"/>
  <c r="I49" i="1" s="1"/>
  <c r="J49" i="1"/>
  <c r="L49" i="1"/>
  <c r="M49" i="1" s="1"/>
  <c r="M44" i="4"/>
  <c r="N49" i="1" s="1"/>
  <c r="F45" i="4"/>
  <c r="O44" i="4" l="1"/>
  <c r="L45" i="4"/>
  <c r="H45" i="4"/>
  <c r="K49" i="1"/>
  <c r="P49" i="1" l="1"/>
  <c r="Q49" i="1" s="1"/>
  <c r="Q44" i="4"/>
  <c r="S44" i="4" s="1"/>
  <c r="U44" i="4" s="1"/>
  <c r="J45" i="4"/>
  <c r="O49" i="1"/>
  <c r="T49" i="1" l="1"/>
  <c r="R49" i="1"/>
  <c r="S49" i="1" s="1"/>
  <c r="P45" i="4"/>
  <c r="U49" i="1"/>
  <c r="W44" i="4"/>
  <c r="X44" i="4" s="1"/>
  <c r="N45" i="4"/>
  <c r="T45" i="4" l="1"/>
  <c r="R45" i="4"/>
  <c r="V49" i="1"/>
  <c r="V45" i="4"/>
  <c r="C45" i="4"/>
  <c r="B50" i="1"/>
  <c r="C50" i="1" s="1"/>
  <c r="E45" i="4" l="1"/>
  <c r="D50" i="1"/>
  <c r="E50" i="1" s="1"/>
  <c r="D46" i="4" s="1"/>
  <c r="F50" i="1"/>
  <c r="G50" i="1" s="1"/>
  <c r="G45" i="4"/>
  <c r="I45" i="4" s="1"/>
  <c r="K45" i="4" s="1"/>
  <c r="B46" i="4"/>
  <c r="H50" i="1" l="1"/>
  <c r="I50" i="1" s="1"/>
  <c r="J50" i="1"/>
  <c r="K50" i="1" s="1"/>
  <c r="L50" i="1"/>
  <c r="M50" i="1" s="1"/>
  <c r="F46" i="4"/>
  <c r="M45" i="4"/>
  <c r="O45" i="4" s="1"/>
  <c r="Q45" i="4" s="1"/>
  <c r="S45" i="4" s="1"/>
  <c r="U45" i="4" s="1"/>
  <c r="T50" i="1" l="1"/>
  <c r="R50" i="1"/>
  <c r="S50" i="1" s="1"/>
  <c r="P50" i="1"/>
  <c r="Q50" i="1" s="1"/>
  <c r="N50" i="1"/>
  <c r="O50" i="1" s="1"/>
  <c r="L46" i="4"/>
  <c r="H46" i="4"/>
  <c r="U50" i="1"/>
  <c r="J46" i="4"/>
  <c r="W45" i="4"/>
  <c r="X45" i="4" s="1"/>
  <c r="T46" i="4" l="1"/>
  <c r="R46" i="4"/>
  <c r="P46" i="4"/>
  <c r="N46" i="4"/>
  <c r="V50" i="1"/>
  <c r="V46" i="4"/>
  <c r="C46" i="4" l="1"/>
  <c r="D51" i="1" s="1"/>
  <c r="B51" i="1"/>
  <c r="C51" i="1" s="1"/>
  <c r="E51" i="1" l="1"/>
  <c r="E46" i="4"/>
  <c r="F51" i="1" s="1"/>
  <c r="B47" i="4"/>
  <c r="D47" i="4" l="1"/>
  <c r="G46" i="4"/>
  <c r="I46" i="4" s="1"/>
  <c r="K46" i="4" s="1"/>
  <c r="M46" i="4" s="1"/>
  <c r="G51" i="1"/>
  <c r="N51" i="1" l="1"/>
  <c r="H51" i="1"/>
  <c r="I51" i="1" s="1"/>
  <c r="J51" i="1"/>
  <c r="K51" i="1" s="1"/>
  <c r="L51" i="1"/>
  <c r="M51" i="1" s="1"/>
  <c r="F47" i="4"/>
  <c r="O51" i="1"/>
  <c r="O46" i="4"/>
  <c r="P51" i="1" l="1"/>
  <c r="Q51" i="1" s="1"/>
  <c r="N47" i="4"/>
  <c r="L47" i="4"/>
  <c r="J47" i="4"/>
  <c r="H47" i="4"/>
  <c r="Q46" i="4"/>
  <c r="R51" i="1" s="1"/>
  <c r="P47" i="4" l="1"/>
  <c r="S51" i="1"/>
  <c r="S46" i="4"/>
  <c r="U46" i="4" s="1"/>
  <c r="W46" i="4" s="1"/>
  <c r="X46" i="4" s="1"/>
  <c r="T51" i="1" l="1"/>
  <c r="U51" i="1" s="1"/>
  <c r="R47" i="4"/>
  <c r="V51" i="1" l="1"/>
  <c r="T47" i="4"/>
  <c r="V47" i="4" s="1"/>
  <c r="C47" i="4" l="1"/>
  <c r="D52" i="1" s="1"/>
  <c r="B52" i="1"/>
  <c r="C52" i="1" s="1"/>
  <c r="B48" i="4" s="1"/>
  <c r="E52" i="1" l="1"/>
  <c r="E47" i="4"/>
  <c r="F52" i="1" s="1"/>
  <c r="G47" i="4" l="1"/>
  <c r="H52" i="1" s="1"/>
  <c r="G52" i="1"/>
  <c r="D48" i="4"/>
  <c r="I47" i="4" l="1"/>
  <c r="J52" i="1" s="1"/>
  <c r="I52" i="1"/>
  <c r="F48" i="4"/>
  <c r="K52" i="1" l="1"/>
  <c r="H48" i="4"/>
  <c r="K47" i="4"/>
  <c r="L52" i="1" s="1"/>
  <c r="J48" i="4" l="1"/>
  <c r="M47" i="4"/>
  <c r="M52" i="1"/>
  <c r="N52" i="1" l="1"/>
  <c r="O52" i="1" s="1"/>
  <c r="L48" i="4"/>
  <c r="O47" i="4"/>
  <c r="Q47" i="4" s="1"/>
  <c r="R52" i="1" l="1"/>
  <c r="S52" i="1" s="1"/>
  <c r="P52" i="1"/>
  <c r="Q52" i="1" s="1"/>
  <c r="N48" i="4"/>
  <c r="S47" i="4"/>
  <c r="T52" i="1" l="1"/>
  <c r="U52" i="1" s="1"/>
  <c r="R48" i="4"/>
  <c r="P48" i="4"/>
  <c r="U47" i="4"/>
  <c r="W47" i="4" s="1"/>
  <c r="X47" i="4" s="1"/>
  <c r="V52" i="1" l="1"/>
  <c r="T48" i="4"/>
  <c r="V48" i="4"/>
  <c r="B53" i="1" l="1"/>
  <c r="C53" i="1" s="1"/>
  <c r="C48" i="4"/>
  <c r="D53" i="1" l="1"/>
  <c r="E53" i="1" s="1"/>
  <c r="D49" i="4" s="1"/>
  <c r="E48" i="4"/>
  <c r="B49" i="4"/>
  <c r="F53" i="1" l="1"/>
  <c r="G53" i="1" s="1"/>
  <c r="F49" i="4" s="1"/>
  <c r="G48" i="4"/>
  <c r="H53" i="1" l="1"/>
  <c r="I53" i="1" s="1"/>
  <c r="H49" i="4" s="1"/>
  <c r="I48" i="4"/>
  <c r="T53" i="1"/>
  <c r="U53" i="1" s="1"/>
  <c r="R53" i="1"/>
  <c r="S53" i="1" s="1"/>
  <c r="J53" i="1" l="1"/>
  <c r="K53" i="1" s="1"/>
  <c r="J49" i="4" s="1"/>
  <c r="K48" i="4"/>
  <c r="T49" i="4"/>
  <c r="R49" i="4"/>
  <c r="M48" i="4" l="1"/>
  <c r="O48" i="4" s="1"/>
  <c r="Q48" i="4" s="1"/>
  <c r="S48" i="4" s="1"/>
  <c r="U48" i="4" s="1"/>
  <c r="W48" i="4" s="1"/>
  <c r="X48" i="4" s="1"/>
  <c r="L53" i="1"/>
  <c r="M53" i="1" s="1"/>
  <c r="B54" i="1"/>
  <c r="C54" i="1" s="1"/>
  <c r="C49" i="4"/>
  <c r="P53" i="1" l="1"/>
  <c r="Q53" i="1" s="1"/>
  <c r="P49" i="4" s="1"/>
  <c r="N53" i="1"/>
  <c r="O53" i="1" s="1"/>
  <c r="N49" i="4" s="1"/>
  <c r="L49" i="4"/>
  <c r="B50" i="4"/>
  <c r="V49" i="4" l="1"/>
  <c r="D54" i="1" s="1"/>
  <c r="E54" i="1" s="1"/>
  <c r="D50" i="4" s="1"/>
  <c r="V53" i="1"/>
  <c r="E49" i="4"/>
  <c r="J54" i="1"/>
  <c r="K54" i="1" s="1"/>
  <c r="K49" i="4"/>
  <c r="G49" i="4" l="1"/>
  <c r="F54" i="1"/>
  <c r="G54" i="1" s="1"/>
  <c r="F50" i="4" s="1"/>
  <c r="T54" i="1"/>
  <c r="U54" i="1" s="1"/>
  <c r="R54" i="1"/>
  <c r="S54" i="1" s="1"/>
  <c r="J50" i="4"/>
  <c r="I49" i="4" l="1"/>
  <c r="H54" i="1"/>
  <c r="I54" i="1" s="1"/>
  <c r="H50" i="4" s="1"/>
  <c r="T50" i="4"/>
  <c r="R50" i="4"/>
  <c r="M49" i="4" l="1"/>
  <c r="O49" i="4" s="1"/>
  <c r="Q49" i="4" s="1"/>
  <c r="S49" i="4" s="1"/>
  <c r="U49" i="4" s="1"/>
  <c r="W49" i="4" s="1"/>
  <c r="X49" i="4" s="1"/>
  <c r="L54" i="1"/>
  <c r="M54" i="1" s="1"/>
  <c r="N54" i="1"/>
  <c r="O54" i="1" s="1"/>
  <c r="N50" i="4" s="1"/>
  <c r="C50" i="4"/>
  <c r="B55" i="1"/>
  <c r="C55" i="1" s="1"/>
  <c r="P54" i="1" l="1"/>
  <c r="Q54" i="1" s="1"/>
  <c r="P50" i="4" s="1"/>
  <c r="L50" i="4"/>
  <c r="V50" i="4" s="1"/>
  <c r="V54" i="1"/>
  <c r="B51" i="4"/>
  <c r="J55" i="1"/>
  <c r="K55" i="1" s="1"/>
  <c r="J51" i="4" s="1"/>
  <c r="E50" i="4" l="1"/>
  <c r="D55" i="1"/>
  <c r="E55" i="1" s="1"/>
  <c r="D51" i="4" s="1"/>
  <c r="G50" i="4" l="1"/>
  <c r="F55" i="1"/>
  <c r="G55" i="1" s="1"/>
  <c r="F51" i="4" s="1"/>
  <c r="H55" i="1"/>
  <c r="I55" i="1" s="1"/>
  <c r="H51" i="4" s="1"/>
  <c r="T55" i="1"/>
  <c r="U55" i="1" s="1"/>
  <c r="R55" i="1"/>
  <c r="S55" i="1" s="1"/>
  <c r="I50" i="4" l="1"/>
  <c r="T51" i="4"/>
  <c r="R51" i="4"/>
  <c r="K50" i="4" l="1"/>
  <c r="L55" i="1"/>
  <c r="M55" i="1" s="1"/>
  <c r="C51" i="4"/>
  <c r="B56" i="1"/>
  <c r="C56" i="1" s="1"/>
  <c r="L51" i="4" l="1"/>
  <c r="M50" i="4"/>
  <c r="B52" i="4"/>
  <c r="O50" i="4" l="1"/>
  <c r="Q50" i="4" s="1"/>
  <c r="S50" i="4" s="1"/>
  <c r="U50" i="4" s="1"/>
  <c r="W50" i="4" s="1"/>
  <c r="X50" i="4" s="1"/>
  <c r="N55" i="1"/>
  <c r="O55" i="1" s="1"/>
  <c r="J56" i="1"/>
  <c r="K56" i="1" s="1"/>
  <c r="P55" i="1" l="1"/>
  <c r="Q55" i="1" s="1"/>
  <c r="V55" i="1" s="1"/>
  <c r="N51" i="4"/>
  <c r="J52" i="4"/>
  <c r="S51" i="4"/>
  <c r="U51" i="4" s="1"/>
  <c r="P51" i="4" l="1"/>
  <c r="V51" i="4" s="1"/>
  <c r="T56" i="1"/>
  <c r="U56" i="1" s="1"/>
  <c r="D56" i="1" l="1"/>
  <c r="E56" i="1" s="1"/>
  <c r="D52" i="4" s="1"/>
  <c r="E51" i="4"/>
  <c r="G51" i="4"/>
  <c r="I51" i="4" s="1"/>
  <c r="K51" i="4" s="1"/>
  <c r="M51" i="4" s="1"/>
  <c r="O51" i="4" s="1"/>
  <c r="Q51" i="4" s="1"/>
  <c r="R56" i="1" s="1"/>
  <c r="S56" i="1" s="1"/>
  <c r="R52" i="4" s="1"/>
  <c r="T52" i="4"/>
  <c r="P56" i="1" l="1"/>
  <c r="Q56" i="1" s="1"/>
  <c r="P52" i="4" s="1"/>
  <c r="F56" i="1"/>
  <c r="G56" i="1" s="1"/>
  <c r="F52" i="4" s="1"/>
  <c r="N56" i="1"/>
  <c r="O56" i="1" s="1"/>
  <c r="N52" i="4" s="1"/>
  <c r="L56" i="1"/>
  <c r="M56" i="1" s="1"/>
  <c r="L52" i="4" s="1"/>
  <c r="W51" i="4"/>
  <c r="X51" i="4" s="1"/>
  <c r="H56" i="1"/>
  <c r="I56" i="1" s="1"/>
  <c r="H52" i="4" s="1"/>
  <c r="V52" i="4" s="1"/>
  <c r="D57" i="1" s="1"/>
  <c r="E57" i="1" s="1"/>
  <c r="B57" i="1"/>
  <c r="C57" i="1" s="1"/>
  <c r="C52" i="4"/>
  <c r="E52" i="4"/>
  <c r="V56" i="1" l="1"/>
  <c r="F57" i="1"/>
  <c r="B53" i="4"/>
  <c r="D53" i="4"/>
  <c r="G52" i="4"/>
  <c r="H57" i="1" s="1"/>
  <c r="G57" i="1"/>
  <c r="I57" i="1" l="1"/>
  <c r="I52" i="4"/>
  <c r="K52" i="4" s="1"/>
  <c r="M52" i="4" s="1"/>
  <c r="O52" i="4" s="1"/>
  <c r="F53" i="4"/>
  <c r="P57" i="1" l="1"/>
  <c r="N57" i="1"/>
  <c r="O57" i="1" s="1"/>
  <c r="J57" i="1"/>
  <c r="K57" i="1" s="1"/>
  <c r="L57" i="1"/>
  <c r="M57" i="1" s="1"/>
  <c r="Q57" i="1"/>
  <c r="Q52" i="4"/>
  <c r="S52" i="4" s="1"/>
  <c r="U52" i="4" s="1"/>
  <c r="W52" i="4" s="1"/>
  <c r="X52" i="4" s="1"/>
  <c r="H53" i="4"/>
  <c r="T57" i="1" l="1"/>
  <c r="U57" i="1" s="1"/>
  <c r="R57" i="1"/>
  <c r="S57" i="1" s="1"/>
  <c r="L53" i="4"/>
  <c r="P53" i="4"/>
  <c r="J53" i="4"/>
  <c r="N53" i="4"/>
  <c r="T53" i="4" l="1"/>
  <c r="R53" i="4"/>
  <c r="V53" i="4" s="1"/>
  <c r="V57" i="1"/>
  <c r="B58" i="1" l="1"/>
  <c r="C58" i="1" s="1"/>
  <c r="C53" i="4"/>
  <c r="D58" i="1"/>
  <c r="E58" i="1" s="1"/>
  <c r="E53" i="4"/>
  <c r="F58" i="1" s="1"/>
  <c r="B54" i="4" l="1"/>
  <c r="G53" i="4"/>
  <c r="I53" i="4" s="1"/>
  <c r="K53" i="4" s="1"/>
  <c r="M53" i="4" s="1"/>
  <c r="O53" i="4" s="1"/>
  <c r="Q53" i="4" s="1"/>
  <c r="G58" i="1"/>
  <c r="D54" i="4"/>
  <c r="R58" i="1" l="1"/>
  <c r="P58" i="1"/>
  <c r="N58" i="1"/>
  <c r="O58" i="1" s="1"/>
  <c r="H58" i="1"/>
  <c r="I58" i="1" s="1"/>
  <c r="J58" i="1"/>
  <c r="K58" i="1" s="1"/>
  <c r="L58" i="1"/>
  <c r="M58" i="1" s="1"/>
  <c r="Q58" i="1"/>
  <c r="S58" i="1"/>
  <c r="S53" i="4"/>
  <c r="U53" i="4" s="1"/>
  <c r="W53" i="4" s="1"/>
  <c r="X53" i="4" s="1"/>
  <c r="F54" i="4"/>
  <c r="T58" i="1" l="1"/>
  <c r="H54" i="4"/>
  <c r="J54" i="4"/>
  <c r="L54" i="4"/>
  <c r="R54" i="4"/>
  <c r="N54" i="4"/>
  <c r="U58" i="1"/>
  <c r="P54" i="4"/>
  <c r="T54" i="4" l="1"/>
  <c r="V54" i="4" s="1"/>
  <c r="V58" i="1"/>
  <c r="C54" i="4" l="1"/>
  <c r="B59" i="1"/>
  <c r="C59" i="1" s="1"/>
  <c r="D59" i="1"/>
  <c r="E59" i="1" s="1"/>
  <c r="E54" i="4"/>
  <c r="F59" i="1" s="1"/>
  <c r="G59" i="1" s="1"/>
  <c r="B55" i="4" l="1"/>
  <c r="F55" i="4"/>
  <c r="D55" i="4"/>
  <c r="G54" i="4"/>
  <c r="H59" i="1" s="1"/>
  <c r="I54" i="4" l="1"/>
  <c r="J59" i="1" s="1"/>
  <c r="I59" i="1"/>
  <c r="H55" i="4" l="1"/>
  <c r="K59" i="1"/>
  <c r="K54" i="4"/>
  <c r="L59" i="1" s="1"/>
  <c r="M54" i="4" l="1"/>
  <c r="N59" i="1" s="1"/>
  <c r="M59" i="1"/>
  <c r="J55" i="4"/>
  <c r="L55" i="4" l="1"/>
  <c r="O59" i="1"/>
  <c r="O54" i="4"/>
  <c r="P59" i="1" s="1"/>
  <c r="N55" i="4" l="1"/>
  <c r="Q54" i="4"/>
  <c r="Q59" i="1"/>
  <c r="R59" i="1" l="1"/>
  <c r="S59" i="1" s="1"/>
  <c r="P55" i="4"/>
  <c r="S54" i="4"/>
  <c r="U54" i="4" s="1"/>
  <c r="W54" i="4" s="1"/>
  <c r="X54" i="4" s="1"/>
  <c r="T59" i="1" l="1"/>
  <c r="R55" i="4"/>
  <c r="U59" i="1"/>
  <c r="T55" i="4" l="1"/>
  <c r="V55" i="4" s="1"/>
  <c r="V59" i="1"/>
  <c r="C55" i="4" l="1"/>
  <c r="B60" i="1"/>
  <c r="C60" i="1" s="1"/>
  <c r="D60" i="1"/>
  <c r="E60" i="1" s="1"/>
  <c r="E55" i="4"/>
  <c r="F60" i="1" s="1"/>
  <c r="B56" i="4" l="1"/>
  <c r="G55" i="4"/>
  <c r="H60" i="1" s="1"/>
  <c r="D56" i="4"/>
  <c r="G60" i="1"/>
  <c r="F56" i="4" l="1"/>
  <c r="I60" i="1"/>
  <c r="I55" i="4"/>
  <c r="J60" i="1" s="1"/>
  <c r="K60" i="1" l="1"/>
  <c r="H56" i="4"/>
  <c r="K55" i="4"/>
  <c r="L60" i="1" s="1"/>
  <c r="J56" i="4" l="1"/>
  <c r="M55" i="4"/>
  <c r="N60" i="1" s="1"/>
  <c r="M60" i="1"/>
  <c r="O55" i="4" l="1"/>
  <c r="Q55" i="4" s="1"/>
  <c r="S55" i="4" s="1"/>
  <c r="U55" i="4" s="1"/>
  <c r="W55" i="4" s="1"/>
  <c r="X55" i="4" s="1"/>
  <c r="L56" i="4"/>
  <c r="O60" i="1"/>
  <c r="T60" i="1" l="1"/>
  <c r="R60" i="1"/>
  <c r="S60" i="1" s="1"/>
  <c r="P60" i="1"/>
  <c r="Q60" i="1" s="1"/>
  <c r="U60" i="1"/>
  <c r="N56" i="4"/>
  <c r="R56" i="4" l="1"/>
  <c r="P56" i="4"/>
  <c r="V60" i="1"/>
  <c r="T56" i="4"/>
  <c r="V56" i="4" s="1"/>
  <c r="C56" i="4" l="1"/>
  <c r="B61" i="1"/>
  <c r="C61" i="1" s="1"/>
  <c r="E56" i="4"/>
  <c r="G56" i="4" s="1"/>
  <c r="D61" i="1"/>
  <c r="E61" i="1" s="1"/>
  <c r="D57" i="4" s="1"/>
  <c r="B57" i="4" l="1"/>
  <c r="H61" i="1"/>
  <c r="I61" i="1" s="1"/>
  <c r="I56" i="4"/>
  <c r="K56" i="4" s="1"/>
  <c r="F61" i="1"/>
  <c r="G61" i="1" s="1"/>
  <c r="J61" i="1" l="1"/>
  <c r="K61" i="1" s="1"/>
  <c r="L61" i="1"/>
  <c r="M61" i="1" s="1"/>
  <c r="H57" i="4"/>
  <c r="M56" i="4"/>
  <c r="O56" i="4" s="1"/>
  <c r="Q56" i="4" s="1"/>
  <c r="S56" i="4" s="1"/>
  <c r="U56" i="4" s="1"/>
  <c r="W56" i="4" s="1"/>
  <c r="X56" i="4" s="1"/>
  <c r="F57" i="4"/>
  <c r="T61" i="1" l="1"/>
  <c r="R61" i="1"/>
  <c r="P61" i="1"/>
  <c r="Q61" i="1" s="1"/>
  <c r="N61" i="1"/>
  <c r="O61" i="1" s="1"/>
  <c r="N57" i="4" s="1"/>
  <c r="L57" i="4"/>
  <c r="J57" i="4"/>
  <c r="S61" i="1"/>
  <c r="U61" i="1"/>
  <c r="T57" i="4" l="1"/>
  <c r="R57" i="4"/>
  <c r="P57" i="4"/>
  <c r="V57" i="4"/>
  <c r="V61" i="1"/>
  <c r="C57" i="4" l="1"/>
  <c r="E57" i="4" s="1"/>
  <c r="F62" i="1" s="1"/>
  <c r="G62" i="1" s="1"/>
  <c r="F58" i="4" s="1"/>
  <c r="B62" i="1"/>
  <c r="C62" i="1" s="1"/>
  <c r="D62" i="1"/>
  <c r="E62" i="1" s="1"/>
  <c r="G57" i="4"/>
  <c r="H62" i="1" s="1"/>
  <c r="D58" i="4"/>
  <c r="B58" i="4" l="1"/>
  <c r="I62" i="1"/>
  <c r="I57" i="4"/>
  <c r="J62" i="1" s="1"/>
  <c r="K62" i="1" l="1"/>
  <c r="H58" i="4"/>
  <c r="K57" i="4"/>
  <c r="L62" i="1" s="1"/>
  <c r="J58" i="4" l="1"/>
  <c r="M57" i="4"/>
  <c r="M62" i="1"/>
  <c r="N62" i="1" l="1"/>
  <c r="O62" i="1" s="1"/>
  <c r="L58" i="4"/>
  <c r="O57" i="4"/>
  <c r="P62" i="1" s="1"/>
  <c r="N58" i="4" l="1"/>
  <c r="Q57" i="4"/>
  <c r="R62" i="1" s="1"/>
  <c r="Q62" i="1"/>
  <c r="S57" i="4" l="1"/>
  <c r="U57" i="4" s="1"/>
  <c r="W57" i="4" s="1"/>
  <c r="X57" i="4" s="1"/>
  <c r="S62" i="1"/>
  <c r="P58" i="4"/>
  <c r="T62" i="1" l="1"/>
  <c r="U62" i="1" s="1"/>
  <c r="R58" i="4"/>
  <c r="T58" i="4" l="1"/>
  <c r="V58" i="4" s="1"/>
  <c r="V62" i="1"/>
  <c r="C58" i="4" l="1"/>
  <c r="B63" i="1"/>
  <c r="C63" i="1" s="1"/>
  <c r="D63" i="1"/>
  <c r="E63" i="1" s="1"/>
  <c r="E58" i="4"/>
  <c r="F63" i="1" s="1"/>
  <c r="G63" i="1" s="1"/>
  <c r="B59" i="4" l="1"/>
  <c r="D59" i="4"/>
  <c r="F59" i="4"/>
  <c r="G58" i="4"/>
  <c r="H63" i="1" s="1"/>
  <c r="I58" i="4" l="1"/>
  <c r="K58" i="4" s="1"/>
  <c r="M58" i="4" s="1"/>
  <c r="O58" i="4" s="1"/>
  <c r="Q58" i="4" s="1"/>
  <c r="S58" i="4" s="1"/>
  <c r="U58" i="4" s="1"/>
  <c r="I63" i="1"/>
  <c r="T63" i="1" l="1"/>
  <c r="R63" i="1"/>
  <c r="S63" i="1" s="1"/>
  <c r="P63" i="1"/>
  <c r="Q63" i="1" s="1"/>
  <c r="N63" i="1"/>
  <c r="O63" i="1" s="1"/>
  <c r="J63" i="1"/>
  <c r="K63" i="1" s="1"/>
  <c r="L63" i="1"/>
  <c r="M63" i="1" s="1"/>
  <c r="L59" i="4" s="1"/>
  <c r="W58" i="4"/>
  <c r="X58" i="4" s="1"/>
  <c r="U63" i="1"/>
  <c r="H59" i="4"/>
  <c r="P59" i="4" l="1"/>
  <c r="N59" i="4"/>
  <c r="J59" i="4"/>
  <c r="R59" i="4"/>
  <c r="T59" i="4"/>
  <c r="V59" i="4" s="1"/>
  <c r="V63" i="1"/>
  <c r="B64" i="1" l="1"/>
  <c r="C64" i="1" s="1"/>
  <c r="C59" i="4"/>
  <c r="D64" i="1" s="1"/>
  <c r="E64" i="1" s="1"/>
  <c r="E59" i="4"/>
  <c r="F64" i="1" s="1"/>
  <c r="G64" i="1" s="1"/>
  <c r="B60" i="4" l="1"/>
  <c r="F60" i="4"/>
  <c r="D60" i="4"/>
  <c r="G59" i="4"/>
  <c r="H64" i="1" l="1"/>
  <c r="I64" i="1" s="1"/>
  <c r="I59" i="4"/>
  <c r="K59" i="4" s="1"/>
  <c r="M59" i="4" s="1"/>
  <c r="O59" i="4" s="1"/>
  <c r="Q59" i="4" s="1"/>
  <c r="S59" i="4" s="1"/>
  <c r="U59" i="4" s="1"/>
  <c r="T64" i="1" l="1"/>
  <c r="R64" i="1"/>
  <c r="S64" i="1" s="1"/>
  <c r="P64" i="1"/>
  <c r="Q64" i="1" s="1"/>
  <c r="N64" i="1"/>
  <c r="O64" i="1" s="1"/>
  <c r="J64" i="1"/>
  <c r="K64" i="1" s="1"/>
  <c r="L64" i="1"/>
  <c r="M64" i="1" s="1"/>
  <c r="U64" i="1"/>
  <c r="H60" i="4"/>
  <c r="W59" i="4"/>
  <c r="X59" i="4" s="1"/>
  <c r="T60" i="4" l="1"/>
  <c r="P60" i="4"/>
  <c r="N60" i="4"/>
  <c r="J60" i="4"/>
  <c r="V64" i="1"/>
  <c r="R60" i="4"/>
  <c r="L60" i="4"/>
  <c r="V60" i="4" s="1"/>
  <c r="C60" i="4" l="1"/>
  <c r="B65" i="1"/>
  <c r="C65" i="1" s="1"/>
  <c r="D65" i="1"/>
  <c r="E65" i="1" s="1"/>
  <c r="E60" i="4"/>
  <c r="G60" i="4" s="1"/>
  <c r="I60" i="4" s="1"/>
  <c r="K60" i="4" s="1"/>
  <c r="M60" i="4" s="1"/>
  <c r="O60" i="4" s="1"/>
  <c r="Q60" i="4" s="1"/>
  <c r="B61" i="4" l="1"/>
  <c r="R65" i="1"/>
  <c r="S65" i="1" s="1"/>
  <c r="P65" i="1"/>
  <c r="Q65" i="1" s="1"/>
  <c r="N65" i="1"/>
  <c r="O65" i="1" s="1"/>
  <c r="H65" i="1"/>
  <c r="I65" i="1" s="1"/>
  <c r="J65" i="1"/>
  <c r="K65" i="1" s="1"/>
  <c r="L65" i="1"/>
  <c r="M65" i="1" s="1"/>
  <c r="F65" i="1"/>
  <c r="G65" i="1" s="1"/>
  <c r="S60" i="4"/>
  <c r="U60" i="4" s="1"/>
  <c r="W60" i="4" s="1"/>
  <c r="X60" i="4" s="1"/>
  <c r="D61" i="4"/>
  <c r="T65" i="1" l="1"/>
  <c r="L61" i="4"/>
  <c r="J61" i="4"/>
  <c r="H61" i="4"/>
  <c r="F61" i="4"/>
  <c r="U65" i="1"/>
  <c r="P61" i="4"/>
  <c r="R61" i="4"/>
  <c r="N61" i="4"/>
  <c r="V65" i="1" l="1"/>
  <c r="T61" i="4"/>
  <c r="V61" i="4" s="1"/>
  <c r="B66" i="1" l="1"/>
  <c r="C66" i="1" s="1"/>
  <c r="C61" i="4"/>
  <c r="D66" i="1"/>
  <c r="E66" i="1" s="1"/>
  <c r="E61" i="4"/>
  <c r="F66" i="1" s="1"/>
  <c r="B62" i="4" l="1"/>
  <c r="D62" i="4"/>
  <c r="G61" i="4"/>
  <c r="H66" i="1" s="1"/>
  <c r="G66" i="1"/>
  <c r="I61" i="4" l="1"/>
  <c r="K61" i="4" s="1"/>
  <c r="M61" i="4" s="1"/>
  <c r="O61" i="4" s="1"/>
  <c r="Q61" i="4" s="1"/>
  <c r="S61" i="4" s="1"/>
  <c r="U61" i="4" s="1"/>
  <c r="F62" i="4"/>
  <c r="I66" i="1"/>
  <c r="T66" i="1" l="1"/>
  <c r="R66" i="1"/>
  <c r="S66" i="1" s="1"/>
  <c r="P66" i="1"/>
  <c r="Q66" i="1" s="1"/>
  <c r="N66" i="1"/>
  <c r="O66" i="1" s="1"/>
  <c r="J66" i="1"/>
  <c r="K66" i="1" s="1"/>
  <c r="L66" i="1"/>
  <c r="M66" i="1" s="1"/>
  <c r="W61" i="4"/>
  <c r="X61" i="4" s="1"/>
  <c r="U66" i="1"/>
  <c r="H62" i="4"/>
  <c r="J62" i="4" l="1"/>
  <c r="V66" i="1"/>
  <c r="N62" i="4"/>
  <c r="R62" i="4"/>
  <c r="P62" i="4"/>
  <c r="T62" i="4"/>
  <c r="L62" i="4"/>
  <c r="V62" i="4" l="1"/>
  <c r="B67" i="1" l="1"/>
  <c r="C67" i="1" s="1"/>
  <c r="C62" i="4"/>
  <c r="E62" i="4" s="1"/>
  <c r="G62" i="4" s="1"/>
  <c r="I62" i="4" s="1"/>
  <c r="J67" i="1"/>
  <c r="K67" i="1" s="1"/>
  <c r="D67" i="1"/>
  <c r="E67" i="1" s="1"/>
  <c r="D63" i="4" s="1"/>
  <c r="F67" i="1"/>
  <c r="G67" i="1" s="1"/>
  <c r="K62" i="4"/>
  <c r="M62" i="4" s="1"/>
  <c r="O62" i="4" s="1"/>
  <c r="Q62" i="4" s="1"/>
  <c r="S62" i="4" s="1"/>
  <c r="U62" i="4" s="1"/>
  <c r="H67" i="1" l="1"/>
  <c r="I67" i="1" s="1"/>
  <c r="H63" i="4" s="1"/>
  <c r="B63" i="4"/>
  <c r="T67" i="1"/>
  <c r="U67" i="1" s="1"/>
  <c r="R67" i="1"/>
  <c r="S67" i="1" s="1"/>
  <c r="P67" i="1"/>
  <c r="Q67" i="1" s="1"/>
  <c r="N67" i="1"/>
  <c r="O67" i="1" s="1"/>
  <c r="L67" i="1"/>
  <c r="M67" i="1" s="1"/>
  <c r="J63" i="4"/>
  <c r="W62" i="4"/>
  <c r="X62" i="4" s="1"/>
  <c r="F63" i="4"/>
  <c r="T63" i="4" l="1"/>
  <c r="R63" i="4"/>
  <c r="P63" i="4"/>
  <c r="N63" i="4"/>
  <c r="V67" i="1"/>
  <c r="L63" i="4"/>
  <c r="V63" i="4" s="1"/>
  <c r="C63" i="4" l="1"/>
  <c r="B68" i="1"/>
  <c r="C68" i="1" s="1"/>
  <c r="D68" i="1"/>
  <c r="E68" i="1" s="1"/>
  <c r="E63" i="4"/>
  <c r="G63" i="4" s="1"/>
  <c r="I63" i="4" s="1"/>
  <c r="K63" i="4" s="1"/>
  <c r="M63" i="4" s="1"/>
  <c r="B64" i="4" l="1"/>
  <c r="N68" i="1"/>
  <c r="O68" i="1" s="1"/>
  <c r="H68" i="1"/>
  <c r="I68" i="1" s="1"/>
  <c r="J68" i="1"/>
  <c r="K68" i="1" s="1"/>
  <c r="L68" i="1"/>
  <c r="M68" i="1" s="1"/>
  <c r="F68" i="1"/>
  <c r="G68" i="1" s="1"/>
  <c r="D64" i="4"/>
  <c r="O63" i="4"/>
  <c r="Q63" i="4" s="1"/>
  <c r="S63" i="4" s="1"/>
  <c r="U63" i="4" s="1"/>
  <c r="W63" i="4" s="1"/>
  <c r="X63" i="4" s="1"/>
  <c r="T68" i="1" l="1"/>
  <c r="R68" i="1"/>
  <c r="S68" i="1" s="1"/>
  <c r="P68" i="1"/>
  <c r="Q68" i="1" s="1"/>
  <c r="N64" i="4"/>
  <c r="L64" i="4"/>
  <c r="J64" i="4"/>
  <c r="H64" i="4"/>
  <c r="F64" i="4"/>
  <c r="U68" i="1"/>
  <c r="T64" i="4" l="1"/>
  <c r="R64" i="4"/>
  <c r="P64" i="4"/>
  <c r="V64" i="4"/>
  <c r="V68" i="1"/>
  <c r="B69" i="1" l="1"/>
  <c r="C69" i="1" s="1"/>
  <c r="C64" i="4"/>
  <c r="E64" i="4" s="1"/>
  <c r="D69" i="1"/>
  <c r="E69" i="1" s="1"/>
  <c r="D65" i="4" s="1"/>
  <c r="F69" i="1"/>
  <c r="G69" i="1" s="1"/>
  <c r="G64" i="4"/>
  <c r="H69" i="1" s="1"/>
  <c r="B65" i="4" l="1"/>
  <c r="I69" i="1"/>
  <c r="F65" i="4"/>
  <c r="I64" i="4"/>
  <c r="J69" i="1" s="1"/>
  <c r="K69" i="1" l="1"/>
  <c r="H65" i="4"/>
  <c r="K64" i="4"/>
  <c r="L69" i="1" s="1"/>
  <c r="J65" i="4" l="1"/>
  <c r="M64" i="4"/>
  <c r="N69" i="1" s="1"/>
  <c r="M69" i="1"/>
  <c r="L65" i="4" l="1"/>
  <c r="O64" i="4"/>
  <c r="O69" i="1"/>
  <c r="P69" i="1" l="1"/>
  <c r="Q64" i="4"/>
  <c r="R69" i="1" s="1"/>
  <c r="S69" i="1" s="1"/>
  <c r="Q69" i="1"/>
  <c r="N65" i="4"/>
  <c r="R65" i="4" l="1"/>
  <c r="P65" i="4"/>
  <c r="S64" i="4"/>
  <c r="U64" i="4" s="1"/>
  <c r="T69" i="1" l="1"/>
  <c r="U69" i="1" s="1"/>
  <c r="W64" i="4"/>
  <c r="X64" i="4" s="1"/>
  <c r="T65" i="4" l="1"/>
  <c r="V65" i="4" s="1"/>
  <c r="V69" i="1"/>
  <c r="C65" i="4" l="1"/>
  <c r="B70" i="1"/>
  <c r="C70" i="1" s="1"/>
  <c r="D70" i="1"/>
  <c r="E70" i="1" s="1"/>
  <c r="E65" i="4"/>
  <c r="F70" i="1" s="1"/>
  <c r="G70" i="1" s="1"/>
  <c r="B66" i="4" l="1"/>
  <c r="F66" i="4"/>
  <c r="D66" i="4"/>
  <c r="G65" i="4"/>
  <c r="H70" i="1" s="1"/>
  <c r="I65" i="4" l="1"/>
  <c r="J70" i="1" s="1"/>
  <c r="I70" i="1"/>
  <c r="K70" i="1" l="1"/>
  <c r="H66" i="4"/>
  <c r="K65" i="4"/>
  <c r="L70" i="1" s="1"/>
  <c r="J66" i="4" l="1"/>
  <c r="M65" i="4"/>
  <c r="O65" i="4" s="1"/>
  <c r="Q65" i="4" s="1"/>
  <c r="S65" i="4" s="1"/>
  <c r="U65" i="4" s="1"/>
  <c r="W65" i="4" s="1"/>
  <c r="X65" i="4" s="1"/>
  <c r="M70" i="1"/>
  <c r="T70" i="1" l="1"/>
  <c r="R70" i="1"/>
  <c r="S70" i="1" s="1"/>
  <c r="P70" i="1"/>
  <c r="Q70" i="1" s="1"/>
  <c r="N70" i="1"/>
  <c r="O70" i="1" s="1"/>
  <c r="N66" i="4" s="1"/>
  <c r="U70" i="1"/>
  <c r="L66" i="4"/>
  <c r="T66" i="4" l="1"/>
  <c r="R66" i="4"/>
  <c r="V70" i="1"/>
  <c r="P66" i="4"/>
  <c r="V66" i="4" s="1"/>
  <c r="C66" i="4" l="1"/>
  <c r="B71" i="1"/>
  <c r="C71" i="1" s="1"/>
  <c r="D71" i="1"/>
  <c r="E71" i="1" s="1"/>
  <c r="D67" i="4" s="1"/>
  <c r="E66" i="4"/>
  <c r="G66" i="4" s="1"/>
  <c r="I66" i="4" s="1"/>
  <c r="K66" i="4" s="1"/>
  <c r="M66" i="4" s="1"/>
  <c r="O66" i="4" s="1"/>
  <c r="Q66" i="4" s="1"/>
  <c r="S66" i="4" s="1"/>
  <c r="U66" i="4" s="1"/>
  <c r="W66" i="4" s="1"/>
  <c r="X66" i="4" s="1"/>
  <c r="B67" i="4" l="1"/>
  <c r="T71" i="1"/>
  <c r="U71" i="1" s="1"/>
  <c r="R71" i="1"/>
  <c r="S71" i="1" s="1"/>
  <c r="P71" i="1"/>
  <c r="Q71" i="1" s="1"/>
  <c r="N71" i="1"/>
  <c r="O71" i="1" s="1"/>
  <c r="H71" i="1"/>
  <c r="I71" i="1" s="1"/>
  <c r="J71" i="1"/>
  <c r="K71" i="1" s="1"/>
  <c r="L71" i="1"/>
  <c r="M71" i="1" s="1"/>
  <c r="F71" i="1"/>
  <c r="G71" i="1" s="1"/>
  <c r="T67" i="4" l="1"/>
  <c r="R67" i="4"/>
  <c r="P67" i="4"/>
  <c r="N67" i="4"/>
  <c r="J67" i="4"/>
  <c r="L67" i="4"/>
  <c r="H67" i="4"/>
  <c r="F67" i="4"/>
  <c r="V67" i="4" s="1"/>
  <c r="V71" i="1"/>
  <c r="C67" i="4" l="1"/>
  <c r="B72" i="1"/>
  <c r="C72" i="1" s="1"/>
  <c r="D72" i="1"/>
  <c r="E72" i="1" s="1"/>
  <c r="E67" i="4"/>
  <c r="F72" i="1" s="1"/>
  <c r="G72" i="1" s="1"/>
  <c r="B68" i="4" l="1"/>
  <c r="F68" i="4"/>
  <c r="G67" i="4"/>
  <c r="I67" i="4" s="1"/>
  <c r="K67" i="4" s="1"/>
  <c r="D68" i="4"/>
  <c r="H72" i="1" l="1"/>
  <c r="I72" i="1" s="1"/>
  <c r="J72" i="1"/>
  <c r="K72" i="1" s="1"/>
  <c r="L72" i="1"/>
  <c r="M72" i="1" s="1"/>
  <c r="M67" i="4"/>
  <c r="O67" i="4" s="1"/>
  <c r="Q67" i="4" s="1"/>
  <c r="S67" i="4" s="1"/>
  <c r="U67" i="4" s="1"/>
  <c r="W67" i="4" s="1"/>
  <c r="X67" i="4" s="1"/>
  <c r="T72" i="1" l="1"/>
  <c r="R72" i="1"/>
  <c r="S72" i="1" s="1"/>
  <c r="P72" i="1"/>
  <c r="Q72" i="1" s="1"/>
  <c r="N72" i="1"/>
  <c r="O72" i="1" s="1"/>
  <c r="L68" i="4"/>
  <c r="J68" i="4"/>
  <c r="H68" i="4"/>
  <c r="U72" i="1"/>
  <c r="T68" i="4" l="1"/>
  <c r="R68" i="4"/>
  <c r="P68" i="4"/>
  <c r="N68" i="4"/>
  <c r="V68" i="4" s="1"/>
  <c r="V72" i="1"/>
  <c r="B73" i="1" l="1"/>
  <c r="C73" i="1" s="1"/>
  <c r="C68" i="4"/>
  <c r="E68" i="4" s="1"/>
  <c r="G68" i="4" s="1"/>
  <c r="I68" i="4" s="1"/>
  <c r="K68" i="4" s="1"/>
  <c r="M68" i="4" s="1"/>
  <c r="O68" i="4" s="1"/>
  <c r="Q68" i="4" s="1"/>
  <c r="D73" i="1"/>
  <c r="E73" i="1" s="1"/>
  <c r="D69" i="4" s="1"/>
  <c r="F73" i="1"/>
  <c r="G73" i="1" s="1"/>
  <c r="B69" i="4" l="1"/>
  <c r="H73" i="1"/>
  <c r="I73" i="1" s="1"/>
  <c r="H69" i="4" s="1"/>
  <c r="R73" i="1"/>
  <c r="S73" i="1" s="1"/>
  <c r="P73" i="1"/>
  <c r="Q73" i="1" s="1"/>
  <c r="N73" i="1"/>
  <c r="O73" i="1" s="1"/>
  <c r="J73" i="1"/>
  <c r="K73" i="1" s="1"/>
  <c r="L73" i="1"/>
  <c r="M73" i="1" s="1"/>
  <c r="F69" i="4"/>
  <c r="S68" i="4"/>
  <c r="U68" i="4" s="1"/>
  <c r="W68" i="4" s="1"/>
  <c r="X68" i="4" s="1"/>
  <c r="T73" i="1" l="1"/>
  <c r="U73" i="1" s="1"/>
  <c r="J69" i="4"/>
  <c r="R69" i="4"/>
  <c r="N69" i="4"/>
  <c r="L69" i="4"/>
  <c r="P69" i="4"/>
  <c r="T69" i="4" l="1"/>
  <c r="V69" i="4" s="1"/>
  <c r="V73" i="1"/>
  <c r="C69" i="4" l="1"/>
  <c r="B74" i="1"/>
  <c r="C74" i="1" s="1"/>
  <c r="D74" i="1"/>
  <c r="E74" i="1" s="1"/>
  <c r="E69" i="4"/>
  <c r="G69" i="4" s="1"/>
  <c r="I69" i="4" s="1"/>
  <c r="K69" i="4" s="1"/>
  <c r="M69" i="4" s="1"/>
  <c r="O69" i="4" s="1"/>
  <c r="Q69" i="4" s="1"/>
  <c r="B70" i="4" l="1"/>
  <c r="R74" i="1"/>
  <c r="S74" i="1" s="1"/>
  <c r="P74" i="1"/>
  <c r="Q74" i="1" s="1"/>
  <c r="N74" i="1"/>
  <c r="O74" i="1" s="1"/>
  <c r="H74" i="1"/>
  <c r="I74" i="1" s="1"/>
  <c r="J74" i="1"/>
  <c r="K74" i="1" s="1"/>
  <c r="L74" i="1"/>
  <c r="M74" i="1" s="1"/>
  <c r="F74" i="1"/>
  <c r="G74" i="1" s="1"/>
  <c r="S69" i="4"/>
  <c r="U69" i="4" s="1"/>
  <c r="W69" i="4" s="1"/>
  <c r="X69" i="4" s="1"/>
  <c r="D70" i="4"/>
  <c r="T74" i="1" l="1"/>
  <c r="L70" i="4"/>
  <c r="U74" i="1"/>
  <c r="N70" i="4"/>
  <c r="P70" i="4"/>
  <c r="F70" i="4"/>
  <c r="H70" i="4"/>
  <c r="J70" i="4"/>
  <c r="R70" i="4"/>
  <c r="T70" i="4" l="1"/>
  <c r="V74" i="1"/>
  <c r="V70" i="4"/>
  <c r="C70" i="4" l="1"/>
  <c r="E70" i="4" s="1"/>
  <c r="G70" i="4" s="1"/>
  <c r="I70" i="4" s="1"/>
  <c r="B75" i="1"/>
  <c r="C75" i="1" s="1"/>
  <c r="H75" i="1"/>
  <c r="I75" i="1" s="1"/>
  <c r="J75" i="1"/>
  <c r="K75" i="1" s="1"/>
  <c r="D75" i="1"/>
  <c r="E75" i="1" s="1"/>
  <c r="F75" i="1"/>
  <c r="G75" i="1" s="1"/>
  <c r="K70" i="4"/>
  <c r="M70" i="4" s="1"/>
  <c r="O70" i="4" s="1"/>
  <c r="Q70" i="4" s="1"/>
  <c r="B71" i="4" l="1"/>
  <c r="R75" i="1"/>
  <c r="P75" i="1"/>
  <c r="Q75" i="1" s="1"/>
  <c r="N75" i="1"/>
  <c r="O75" i="1" s="1"/>
  <c r="D71" i="4"/>
  <c r="L75" i="1"/>
  <c r="M75" i="1" s="1"/>
  <c r="J71" i="4"/>
  <c r="H71" i="4"/>
  <c r="F71" i="4"/>
  <c r="S75" i="1"/>
  <c r="S70" i="4"/>
  <c r="T75" i="1" l="1"/>
  <c r="U75" i="1" s="1"/>
  <c r="L71" i="4"/>
  <c r="U70" i="4"/>
  <c r="W70" i="4" s="1"/>
  <c r="X70" i="4" s="1"/>
  <c r="P71" i="4"/>
  <c r="R71" i="4"/>
  <c r="N71" i="4"/>
  <c r="T71" i="4" l="1"/>
  <c r="V75" i="1"/>
  <c r="V71" i="4"/>
  <c r="B76" i="1" l="1"/>
  <c r="C76" i="1" s="1"/>
  <c r="C71" i="4"/>
  <c r="D76" i="1" s="1"/>
  <c r="E76" i="1" s="1"/>
  <c r="D72" i="4" l="1"/>
  <c r="E71" i="4"/>
  <c r="B72" i="4"/>
  <c r="G71" i="4" l="1"/>
  <c r="F76" i="1"/>
  <c r="G76" i="1" s="1"/>
  <c r="F72" i="4" s="1"/>
  <c r="R76" i="1"/>
  <c r="S76" i="1" s="1"/>
  <c r="S71" i="4"/>
  <c r="H76" i="1" l="1"/>
  <c r="I76" i="1" s="1"/>
  <c r="H72" i="4" s="1"/>
  <c r="I71" i="4"/>
  <c r="T76" i="1"/>
  <c r="U76" i="1" s="1"/>
  <c r="R72" i="4"/>
  <c r="U71" i="4"/>
  <c r="K71" i="4" l="1"/>
  <c r="M71" i="4" s="1"/>
  <c r="O71" i="4" s="1"/>
  <c r="Q71" i="4" s="1"/>
  <c r="J76" i="1"/>
  <c r="K76" i="1" s="1"/>
  <c r="J72" i="4" s="1"/>
  <c r="T72" i="4"/>
  <c r="P76" i="1" l="1"/>
  <c r="Q76" i="1" s="1"/>
  <c r="P72" i="4" s="1"/>
  <c r="W71" i="4"/>
  <c r="X71" i="4" s="1"/>
  <c r="N76" i="1"/>
  <c r="O76" i="1" s="1"/>
  <c r="N72" i="4" s="1"/>
  <c r="L76" i="1"/>
  <c r="M76" i="1" s="1"/>
  <c r="L72" i="4" s="1"/>
  <c r="B77" i="1"/>
  <c r="C77" i="1" s="1"/>
  <c r="C72" i="4"/>
  <c r="D77" i="1" s="1"/>
  <c r="E77" i="1" s="1"/>
  <c r="V72" i="4" l="1"/>
  <c r="V76" i="1"/>
  <c r="D73" i="4"/>
  <c r="E72" i="4"/>
  <c r="B73" i="4"/>
  <c r="T77" i="1"/>
  <c r="U77" i="1" s="1"/>
  <c r="R77" i="1"/>
  <c r="S77" i="1" s="1"/>
  <c r="G72" i="4" l="1"/>
  <c r="F77" i="1"/>
  <c r="G77" i="1" s="1"/>
  <c r="T73" i="4"/>
  <c r="R73" i="4"/>
  <c r="I72" i="4" l="1"/>
  <c r="K72" i="4" s="1"/>
  <c r="M72" i="4" s="1"/>
  <c r="O72" i="4" s="1"/>
  <c r="Q72" i="4" s="1"/>
  <c r="S72" i="4" s="1"/>
  <c r="U72" i="4" s="1"/>
  <c r="H77" i="1"/>
  <c r="I77" i="1" s="1"/>
  <c r="H73" i="4" s="1"/>
  <c r="F73" i="4"/>
  <c r="P77" i="1" l="1"/>
  <c r="Q77" i="1" s="1"/>
  <c r="P73" i="4" s="1"/>
  <c r="N77" i="1"/>
  <c r="O77" i="1" s="1"/>
  <c r="N73" i="4" s="1"/>
  <c r="L77" i="1"/>
  <c r="M77" i="1" s="1"/>
  <c r="L73" i="4" s="1"/>
  <c r="J77" i="1"/>
  <c r="K77" i="1" s="1"/>
  <c r="J73" i="4" s="1"/>
  <c r="W72" i="4"/>
  <c r="X72" i="4" s="1"/>
  <c r="B78" i="1"/>
  <c r="C78" i="1" s="1"/>
  <c r="C73" i="4"/>
  <c r="D78" i="1" s="1"/>
  <c r="E78" i="1" s="1"/>
  <c r="V73" i="4" l="1"/>
  <c r="V77" i="1"/>
  <c r="D74" i="4"/>
  <c r="E73" i="4"/>
  <c r="G73" i="4" s="1"/>
  <c r="I73" i="4" s="1"/>
  <c r="J78" i="1" s="1"/>
  <c r="K78" i="1" s="1"/>
  <c r="J74" i="4" s="1"/>
  <c r="B74" i="4"/>
  <c r="K73" i="4" l="1"/>
  <c r="H78" i="1"/>
  <c r="I78" i="1" s="1"/>
  <c r="H74" i="4" s="1"/>
  <c r="F78" i="1"/>
  <c r="G78" i="1" s="1"/>
  <c r="T78" i="1"/>
  <c r="U78" i="1" s="1"/>
  <c r="R78" i="1"/>
  <c r="S78" i="1" s="1"/>
  <c r="L78" i="1" l="1"/>
  <c r="M78" i="1" s="1"/>
  <c r="L74" i="4" s="1"/>
  <c r="M73" i="4"/>
  <c r="F74" i="4"/>
  <c r="T74" i="4"/>
  <c r="R74" i="4"/>
  <c r="N78" i="1" l="1"/>
  <c r="O78" i="1" s="1"/>
  <c r="N74" i="4" s="1"/>
  <c r="O73" i="4"/>
  <c r="Q73" i="4" s="1"/>
  <c r="S73" i="4" s="1"/>
  <c r="U73" i="4" s="1"/>
  <c r="P78" i="1" l="1"/>
  <c r="Q78" i="1" s="1"/>
  <c r="W73" i="4"/>
  <c r="X73" i="4" s="1"/>
  <c r="B79" i="1"/>
  <c r="C79" i="1" s="1"/>
  <c r="C74" i="4"/>
  <c r="D79" i="1" s="1"/>
  <c r="E79" i="1" s="1"/>
  <c r="P74" i="4" l="1"/>
  <c r="V74" i="4" s="1"/>
  <c r="V78" i="1"/>
  <c r="E74" i="4"/>
  <c r="D75" i="4"/>
  <c r="B75" i="4"/>
  <c r="G74" i="4" l="1"/>
  <c r="I74" i="4" s="1"/>
  <c r="K74" i="4" s="1"/>
  <c r="H79" i="1"/>
  <c r="I79" i="1" s="1"/>
  <c r="H75" i="4" s="1"/>
  <c r="F79" i="1"/>
  <c r="G79" i="1" s="1"/>
  <c r="L79" i="1" l="1"/>
  <c r="M79" i="1" s="1"/>
  <c r="L75" i="4" s="1"/>
  <c r="M74" i="4"/>
  <c r="J79" i="1"/>
  <c r="K79" i="1" s="1"/>
  <c r="J75" i="4" s="1"/>
  <c r="F75" i="4"/>
  <c r="N79" i="1" l="1"/>
  <c r="O79" i="1" s="1"/>
  <c r="N75" i="4" s="1"/>
  <c r="O74" i="4"/>
  <c r="R79" i="1"/>
  <c r="S79" i="1" s="1"/>
  <c r="S74" i="4"/>
  <c r="P79" i="1" l="1"/>
  <c r="Q79" i="1" s="1"/>
  <c r="P75" i="4" s="1"/>
  <c r="Q74" i="4"/>
  <c r="T79" i="1"/>
  <c r="U79" i="1" s="1"/>
  <c r="R75" i="4"/>
  <c r="U74" i="4"/>
  <c r="W74" i="4" s="1"/>
  <c r="X74" i="4" s="1"/>
  <c r="T75" i="4" l="1"/>
  <c r="V75" i="4" s="1"/>
  <c r="V79" i="1"/>
  <c r="C75" i="4" l="1"/>
  <c r="D80" i="1" s="1"/>
  <c r="E80" i="1" s="1"/>
  <c r="B80" i="1"/>
  <c r="C80" i="1" s="1"/>
  <c r="D76" i="4" l="1"/>
  <c r="E75" i="4"/>
  <c r="B76" i="4"/>
  <c r="G75" i="4" l="1"/>
  <c r="I75" i="4" s="1"/>
  <c r="H80" i="1"/>
  <c r="I80" i="1" s="1"/>
  <c r="H76" i="4" s="1"/>
  <c r="F80" i="1"/>
  <c r="G80" i="1" s="1"/>
  <c r="R80" i="1"/>
  <c r="S80" i="1" s="1"/>
  <c r="S75" i="4"/>
  <c r="U75" i="4" s="1"/>
  <c r="J80" i="1" l="1"/>
  <c r="K80" i="1" s="1"/>
  <c r="J76" i="4" s="1"/>
  <c r="K75" i="4"/>
  <c r="F76" i="4"/>
  <c r="T80" i="1"/>
  <c r="U80" i="1" s="1"/>
  <c r="R76" i="4"/>
  <c r="L80" i="1" l="1"/>
  <c r="M80" i="1" s="1"/>
  <c r="L76" i="4" s="1"/>
  <c r="M75" i="4"/>
  <c r="O75" i="4" s="1"/>
  <c r="Q75" i="4" s="1"/>
  <c r="T76" i="4"/>
  <c r="P80" i="1" l="1"/>
  <c r="Q80" i="1" s="1"/>
  <c r="P76" i="4" s="1"/>
  <c r="N80" i="1"/>
  <c r="O80" i="1" s="1"/>
  <c r="W75" i="4"/>
  <c r="X75" i="4" s="1"/>
  <c r="C76" i="4"/>
  <c r="D81" i="1" s="1"/>
  <c r="E81" i="1" s="1"/>
  <c r="B81" i="1"/>
  <c r="C81" i="1" s="1"/>
  <c r="N76" i="4" l="1"/>
  <c r="V76" i="4" s="1"/>
  <c r="V80" i="1"/>
  <c r="D77" i="4"/>
  <c r="E76" i="4"/>
  <c r="B77" i="4"/>
  <c r="G76" i="4" l="1"/>
  <c r="H81" i="1"/>
  <c r="I81" i="1" s="1"/>
  <c r="H77" i="4" s="1"/>
  <c r="F81" i="1"/>
  <c r="G81" i="1" s="1"/>
  <c r="I76" i="4" l="1"/>
  <c r="J81" i="1"/>
  <c r="K81" i="1" s="1"/>
  <c r="J77" i="4" s="1"/>
  <c r="F77" i="4"/>
  <c r="K76" i="4" l="1"/>
  <c r="L81" i="1"/>
  <c r="M81" i="1" s="1"/>
  <c r="L77" i="4" s="1"/>
  <c r="S76" i="4"/>
  <c r="T81" i="1" s="1"/>
  <c r="M76" i="4" l="1"/>
  <c r="O76" i="4" s="1"/>
  <c r="Q76" i="4" s="1"/>
  <c r="R81" i="1" s="1"/>
  <c r="S81" i="1" s="1"/>
  <c r="R77" i="4" s="1"/>
  <c r="N81" i="1"/>
  <c r="O81" i="1" s="1"/>
  <c r="N77" i="4" s="1"/>
  <c r="U76" i="4"/>
  <c r="W76" i="4" s="1"/>
  <c r="X76" i="4" s="1"/>
  <c r="U81" i="1"/>
  <c r="P81" i="1" l="1"/>
  <c r="Q81" i="1" s="1"/>
  <c r="P77" i="4" s="1"/>
  <c r="T77" i="4"/>
  <c r="V81" i="1" l="1"/>
  <c r="V77" i="4"/>
  <c r="B82" i="1"/>
  <c r="C82" i="1" s="1"/>
  <c r="C77" i="4"/>
  <c r="D82" i="1" s="1"/>
  <c r="E82" i="1" s="1"/>
  <c r="D78" i="4" l="1"/>
  <c r="E77" i="4"/>
  <c r="B78" i="4"/>
  <c r="G77" i="4" l="1"/>
  <c r="I77" i="4" s="1"/>
  <c r="H82" i="1"/>
  <c r="I82" i="1" s="1"/>
  <c r="H78" i="4" s="1"/>
  <c r="F82" i="1"/>
  <c r="G82" i="1" s="1"/>
  <c r="J82" i="1" l="1"/>
  <c r="K82" i="1" s="1"/>
  <c r="J78" i="4" s="1"/>
  <c r="K77" i="4"/>
  <c r="F78" i="4"/>
  <c r="L82" i="1" l="1"/>
  <c r="M82" i="1" s="1"/>
  <c r="L78" i="4" s="1"/>
  <c r="M77" i="4"/>
  <c r="N82" i="1" l="1"/>
  <c r="O82" i="1" s="1"/>
  <c r="N78" i="4" s="1"/>
  <c r="O77" i="4"/>
  <c r="R82" i="1"/>
  <c r="S82" i="1" s="1"/>
  <c r="S77" i="4"/>
  <c r="T82" i="1" s="1"/>
  <c r="P82" i="1" l="1"/>
  <c r="Q82" i="1" s="1"/>
  <c r="P78" i="4" s="1"/>
  <c r="Q77" i="4"/>
  <c r="R78" i="4"/>
  <c r="U82" i="1"/>
  <c r="U77" i="4"/>
  <c r="W77" i="4" l="1"/>
  <c r="X77" i="4" s="1"/>
  <c r="T78" i="4"/>
  <c r="V78" i="4" s="1"/>
  <c r="V82" i="1"/>
  <c r="C78" i="4" l="1"/>
  <c r="D83" i="1" s="1"/>
  <c r="E83" i="1" s="1"/>
  <c r="B83" i="1"/>
  <c r="C83" i="1" s="1"/>
  <c r="D79" i="4" l="1"/>
  <c r="E78" i="4"/>
  <c r="B79" i="4"/>
  <c r="G78" i="4" l="1"/>
  <c r="I78" i="4" s="1"/>
  <c r="H83" i="1"/>
  <c r="I83" i="1" s="1"/>
  <c r="H79" i="4" s="1"/>
  <c r="F83" i="1"/>
  <c r="G83" i="1" s="1"/>
  <c r="J83" i="1" l="1"/>
  <c r="K83" i="1" s="1"/>
  <c r="J79" i="4" s="1"/>
  <c r="K78" i="4"/>
  <c r="F79" i="4"/>
  <c r="L83" i="1" l="1"/>
  <c r="M83" i="1" s="1"/>
  <c r="L79" i="4" s="1"/>
  <c r="M78" i="4"/>
  <c r="R83" i="1"/>
  <c r="S83" i="1" s="1"/>
  <c r="S78" i="4"/>
  <c r="N83" i="1" l="1"/>
  <c r="O83" i="1" s="1"/>
  <c r="N79" i="4" s="1"/>
  <c r="O78" i="4"/>
  <c r="Q78" i="4" s="1"/>
  <c r="T83" i="1"/>
  <c r="U83" i="1" s="1"/>
  <c r="R79" i="4"/>
  <c r="U78" i="4"/>
  <c r="W78" i="4" l="1"/>
  <c r="X78" i="4" s="1"/>
  <c r="P83" i="1"/>
  <c r="Q83" i="1" s="1"/>
  <c r="P79" i="4" s="1"/>
  <c r="T79" i="4"/>
  <c r="V83" i="1" l="1"/>
  <c r="V79" i="4"/>
  <c r="C79" i="4"/>
  <c r="D84" i="1" s="1"/>
  <c r="E84" i="1" s="1"/>
  <c r="B84" i="1"/>
  <c r="C84" i="1" s="1"/>
  <c r="D80" i="4" l="1"/>
  <c r="E79" i="4"/>
  <c r="B80" i="4"/>
  <c r="R84" i="1"/>
  <c r="S84" i="1" s="1"/>
  <c r="S79" i="4"/>
  <c r="G79" i="4" l="1"/>
  <c r="H84" i="1"/>
  <c r="I84" i="1" s="1"/>
  <c r="H80" i="4" s="1"/>
  <c r="F84" i="1"/>
  <c r="G84" i="1" s="1"/>
  <c r="T84" i="1"/>
  <c r="U84" i="1" s="1"/>
  <c r="R80" i="4"/>
  <c r="U79" i="4"/>
  <c r="I79" i="4" l="1"/>
  <c r="K79" i="4" s="1"/>
  <c r="M79" i="4" s="1"/>
  <c r="O79" i="4" s="1"/>
  <c r="Q79" i="4" s="1"/>
  <c r="W79" i="4" s="1"/>
  <c r="X79" i="4" s="1"/>
  <c r="N84" i="1"/>
  <c r="O84" i="1" s="1"/>
  <c r="N80" i="4" s="1"/>
  <c r="L84" i="1"/>
  <c r="M84" i="1" s="1"/>
  <c r="L80" i="4" s="1"/>
  <c r="J84" i="1"/>
  <c r="K84" i="1" s="1"/>
  <c r="J80" i="4" s="1"/>
  <c r="F80" i="4"/>
  <c r="T80" i="4"/>
  <c r="P84" i="1" l="1"/>
  <c r="Q84" i="1" s="1"/>
  <c r="P80" i="4" s="1"/>
  <c r="V80" i="4" s="1"/>
  <c r="C80" i="4"/>
  <c r="B85" i="1"/>
  <c r="C85" i="1" s="1"/>
  <c r="V84" i="1" l="1"/>
  <c r="D85" i="1"/>
  <c r="E85" i="1" s="1"/>
  <c r="D81" i="4"/>
  <c r="E80" i="4"/>
  <c r="B81" i="4"/>
  <c r="T85" i="1"/>
  <c r="U85" i="1" s="1"/>
  <c r="R85" i="1"/>
  <c r="S85" i="1" s="1"/>
  <c r="G80" i="4" l="1"/>
  <c r="F85" i="1"/>
  <c r="G85" i="1" s="1"/>
  <c r="R81" i="4"/>
  <c r="T81" i="4"/>
  <c r="I80" i="4" l="1"/>
  <c r="K80" i="4" s="1"/>
  <c r="M80" i="4" s="1"/>
  <c r="O80" i="4" s="1"/>
  <c r="Q80" i="4" s="1"/>
  <c r="S80" i="4" s="1"/>
  <c r="U80" i="4" s="1"/>
  <c r="H85" i="1"/>
  <c r="I85" i="1" s="1"/>
  <c r="H81" i="4" s="1"/>
  <c r="F81" i="4"/>
  <c r="C81" i="4"/>
  <c r="D86" i="1" s="1"/>
  <c r="E86" i="1" s="1"/>
  <c r="B86" i="1"/>
  <c r="C86" i="1" s="1"/>
  <c r="P85" i="1" l="1"/>
  <c r="Q85" i="1" s="1"/>
  <c r="P81" i="4" s="1"/>
  <c r="N85" i="1"/>
  <c r="O85" i="1" s="1"/>
  <c r="N81" i="4" s="1"/>
  <c r="L85" i="1"/>
  <c r="M85" i="1" s="1"/>
  <c r="L81" i="4" s="1"/>
  <c r="J85" i="1"/>
  <c r="K85" i="1" s="1"/>
  <c r="J81" i="4" s="1"/>
  <c r="W80" i="4"/>
  <c r="X80" i="4" s="1"/>
  <c r="D82" i="4"/>
  <c r="E81" i="4"/>
  <c r="B82" i="4"/>
  <c r="T86" i="1"/>
  <c r="U86" i="1" s="1"/>
  <c r="R86" i="1"/>
  <c r="S86" i="1" s="1"/>
  <c r="V85" i="1" l="1"/>
  <c r="V81" i="4"/>
  <c r="G81" i="4"/>
  <c r="I81" i="4" s="1"/>
  <c r="K81" i="4" s="1"/>
  <c r="M81" i="4" s="1"/>
  <c r="O81" i="4" s="1"/>
  <c r="Q81" i="4" s="1"/>
  <c r="S81" i="4" s="1"/>
  <c r="U81" i="4" s="1"/>
  <c r="F86" i="1"/>
  <c r="G86" i="1" s="1"/>
  <c r="T82" i="4"/>
  <c r="R82" i="4"/>
  <c r="P86" i="1" l="1"/>
  <c r="Q86" i="1" s="1"/>
  <c r="P82" i="4" s="1"/>
  <c r="N86" i="1"/>
  <c r="O86" i="1" s="1"/>
  <c r="N82" i="4" s="1"/>
  <c r="L86" i="1"/>
  <c r="M86" i="1" s="1"/>
  <c r="L82" i="4" s="1"/>
  <c r="W81" i="4"/>
  <c r="X81" i="4" s="1"/>
  <c r="H86" i="1"/>
  <c r="I86" i="1" s="1"/>
  <c r="H82" i="4" s="1"/>
  <c r="J86" i="1"/>
  <c r="K86" i="1" s="1"/>
  <c r="J82" i="4" s="1"/>
  <c r="F82" i="4"/>
  <c r="V82" i="4" l="1"/>
  <c r="V86" i="1"/>
  <c r="C82" i="4"/>
  <c r="B87" i="1"/>
  <c r="C87" i="1" s="1"/>
  <c r="E82" i="4" l="1"/>
  <c r="D87" i="1"/>
  <c r="E87" i="1" s="1"/>
  <c r="B83" i="4"/>
  <c r="T87" i="1"/>
  <c r="U87" i="1" s="1"/>
  <c r="R87" i="1"/>
  <c r="S87" i="1" s="1"/>
  <c r="G82" i="4" l="1"/>
  <c r="H87" i="1"/>
  <c r="I87" i="1" s="1"/>
  <c r="H83" i="4" s="1"/>
  <c r="F87" i="1"/>
  <c r="G87" i="1" s="1"/>
  <c r="D83" i="4"/>
  <c r="R83" i="4"/>
  <c r="T83" i="4"/>
  <c r="I82" i="4" l="1"/>
  <c r="J87" i="1"/>
  <c r="K87" i="1" s="1"/>
  <c r="J83" i="4" s="1"/>
  <c r="F83" i="4"/>
  <c r="C83" i="4"/>
  <c r="B88" i="1"/>
  <c r="C88" i="1" s="1"/>
  <c r="K82" i="4" l="1"/>
  <c r="M82" i="4" s="1"/>
  <c r="O82" i="4" s="1"/>
  <c r="Q82" i="4" s="1"/>
  <c r="S82" i="4" s="1"/>
  <c r="U82" i="4" s="1"/>
  <c r="D88" i="1"/>
  <c r="E88" i="1" s="1"/>
  <c r="E83" i="4"/>
  <c r="F88" i="1" s="1"/>
  <c r="G88" i="1" s="1"/>
  <c r="B84" i="4"/>
  <c r="P87" i="1" l="1"/>
  <c r="Q87" i="1" s="1"/>
  <c r="P83" i="4" s="1"/>
  <c r="N87" i="1"/>
  <c r="O87" i="1" s="1"/>
  <c r="N83" i="4" s="1"/>
  <c r="L87" i="1"/>
  <c r="M87" i="1" s="1"/>
  <c r="W82" i="4"/>
  <c r="X82" i="4" s="1"/>
  <c r="F84" i="4"/>
  <c r="G83" i="4"/>
  <c r="I83" i="4" s="1"/>
  <c r="D84" i="4"/>
  <c r="L83" i="4" l="1"/>
  <c r="V83" i="4" s="1"/>
  <c r="V87" i="1"/>
  <c r="J88" i="1"/>
  <c r="K88" i="1" s="1"/>
  <c r="J84" i="4" s="1"/>
  <c r="K83" i="4"/>
  <c r="H88" i="1"/>
  <c r="I88" i="1" s="1"/>
  <c r="H84" i="4" s="1"/>
  <c r="T88" i="1"/>
  <c r="U88" i="1" s="1"/>
  <c r="R88" i="1"/>
  <c r="S88" i="1" s="1"/>
  <c r="L88" i="1" l="1"/>
  <c r="M88" i="1" s="1"/>
  <c r="L84" i="4" s="1"/>
  <c r="M83" i="4"/>
  <c r="T84" i="4"/>
  <c r="R84" i="4"/>
  <c r="O83" i="4" l="1"/>
  <c r="Q83" i="4" s="1"/>
  <c r="S83" i="4" s="1"/>
  <c r="U83" i="4" s="1"/>
  <c r="N88" i="1"/>
  <c r="O88" i="1" s="1"/>
  <c r="C84" i="4"/>
  <c r="D89" i="1" s="1"/>
  <c r="E89" i="1" s="1"/>
  <c r="B89" i="1"/>
  <c r="C89" i="1" s="1"/>
  <c r="W83" i="4" l="1"/>
  <c r="X83" i="4" s="1"/>
  <c r="P88" i="1"/>
  <c r="Q88" i="1" s="1"/>
  <c r="P84" i="4" s="1"/>
  <c r="N84" i="4"/>
  <c r="D85" i="4"/>
  <c r="E84" i="4"/>
  <c r="G84" i="4" s="1"/>
  <c r="I84" i="4" s="1"/>
  <c r="J89" i="1" s="1"/>
  <c r="K89" i="1" s="1"/>
  <c r="B85" i="4"/>
  <c r="K84" i="4"/>
  <c r="L89" i="1" s="1"/>
  <c r="V88" i="1" l="1"/>
  <c r="V84" i="4"/>
  <c r="H89" i="1"/>
  <c r="I89" i="1" s="1"/>
  <c r="H85" i="4" s="1"/>
  <c r="F89" i="1"/>
  <c r="G89" i="1" s="1"/>
  <c r="J85" i="4"/>
  <c r="M84" i="4"/>
  <c r="O84" i="4" s="1"/>
  <c r="Q84" i="4" s="1"/>
  <c r="M89" i="1"/>
  <c r="F85" i="4" l="1"/>
  <c r="R89" i="1"/>
  <c r="S89" i="1" s="1"/>
  <c r="P89" i="1"/>
  <c r="Q89" i="1" s="1"/>
  <c r="N89" i="1"/>
  <c r="O89" i="1" s="1"/>
  <c r="L85" i="4"/>
  <c r="S84" i="4"/>
  <c r="U84" i="4" s="1"/>
  <c r="W84" i="4" s="1"/>
  <c r="X84" i="4" s="1"/>
  <c r="T89" i="1" l="1"/>
  <c r="R85" i="4"/>
  <c r="N85" i="4"/>
  <c r="U89" i="1"/>
  <c r="P85" i="4"/>
  <c r="V89" i="1" l="1"/>
  <c r="T85" i="4"/>
  <c r="V85" i="4" s="1"/>
  <c r="C85" i="4" l="1"/>
  <c r="D90" i="1" s="1"/>
  <c r="E90" i="1" s="1"/>
  <c r="B90" i="1"/>
  <c r="C90" i="1" s="1"/>
  <c r="D86" i="4" l="1"/>
  <c r="E85" i="4"/>
  <c r="B86" i="4"/>
  <c r="G85" i="4" l="1"/>
  <c r="I85" i="4" s="1"/>
  <c r="H90" i="1"/>
  <c r="I90" i="1" s="1"/>
  <c r="H86" i="4" s="1"/>
  <c r="F90" i="1"/>
  <c r="G90" i="1" s="1"/>
  <c r="J90" i="1" l="1"/>
  <c r="K90" i="1" s="1"/>
  <c r="J86" i="4" s="1"/>
  <c r="K85" i="4"/>
  <c r="F86" i="4"/>
  <c r="R90" i="1"/>
  <c r="S90" i="1" s="1"/>
  <c r="S85" i="4"/>
  <c r="T90" i="1" s="1"/>
  <c r="L90" i="1" l="1"/>
  <c r="M90" i="1" s="1"/>
  <c r="L86" i="4" s="1"/>
  <c r="M85" i="4"/>
  <c r="R86" i="4"/>
  <c r="U85" i="4"/>
  <c r="U90" i="1"/>
  <c r="O85" i="4" l="1"/>
  <c r="Q85" i="4" s="1"/>
  <c r="N90" i="1"/>
  <c r="O90" i="1" s="1"/>
  <c r="N86" i="4" s="1"/>
  <c r="W85" i="4"/>
  <c r="X85" i="4" s="1"/>
  <c r="T86" i="4"/>
  <c r="P90" i="1" l="1"/>
  <c r="Q90" i="1" s="1"/>
  <c r="P86" i="4" s="1"/>
  <c r="V86" i="4" s="1"/>
  <c r="C86" i="4"/>
  <c r="B91" i="1"/>
  <c r="C91" i="1" s="1"/>
  <c r="V90" i="1" l="1"/>
  <c r="E86" i="4"/>
  <c r="D91" i="1"/>
  <c r="E91" i="1" s="1"/>
  <c r="B87" i="4"/>
  <c r="G86" i="4" l="1"/>
  <c r="I86" i="4" s="1"/>
  <c r="H91" i="1"/>
  <c r="I91" i="1" s="1"/>
  <c r="H87" i="4" s="1"/>
  <c r="F91" i="1"/>
  <c r="G91" i="1" s="1"/>
  <c r="D87" i="4"/>
  <c r="J91" i="1" l="1"/>
  <c r="K91" i="1" s="1"/>
  <c r="J87" i="4" s="1"/>
  <c r="K86" i="4"/>
  <c r="F87" i="4"/>
  <c r="L91" i="1" l="1"/>
  <c r="M91" i="1" s="1"/>
  <c r="L87" i="4" s="1"/>
  <c r="M86" i="4"/>
  <c r="N91" i="1" l="1"/>
  <c r="O91" i="1" s="1"/>
  <c r="N87" i="4" s="1"/>
  <c r="O86" i="4"/>
  <c r="R91" i="1"/>
  <c r="S91" i="1" s="1"/>
  <c r="S86" i="4"/>
  <c r="P91" i="1" l="1"/>
  <c r="Q91" i="1" s="1"/>
  <c r="P87" i="4" s="1"/>
  <c r="Q86" i="4"/>
  <c r="T91" i="1"/>
  <c r="U91" i="1" s="1"/>
  <c r="R87" i="4"/>
  <c r="U86" i="4"/>
  <c r="W86" i="4" s="1"/>
  <c r="X86" i="4" s="1"/>
  <c r="T87" i="4" l="1"/>
  <c r="V87" i="4" s="1"/>
  <c r="V91" i="1"/>
  <c r="C87" i="4" l="1"/>
  <c r="D92" i="1" s="1"/>
  <c r="E92" i="1" s="1"/>
  <c r="B92" i="1"/>
  <c r="C92" i="1" s="1"/>
  <c r="D88" i="4" l="1"/>
  <c r="E87" i="4"/>
  <c r="B88" i="4"/>
  <c r="G87" i="4" l="1"/>
  <c r="I87" i="4" s="1"/>
  <c r="H92" i="1"/>
  <c r="I92" i="1" s="1"/>
  <c r="H88" i="4" s="1"/>
  <c r="F92" i="1"/>
  <c r="G92" i="1" s="1"/>
  <c r="J92" i="1" l="1"/>
  <c r="K92" i="1" s="1"/>
  <c r="J88" i="4" s="1"/>
  <c r="K87" i="4"/>
  <c r="F88" i="4"/>
  <c r="L92" i="1" l="1"/>
  <c r="M92" i="1" s="1"/>
  <c r="L88" i="4" s="1"/>
  <c r="M87" i="4"/>
  <c r="O87" i="4" s="1"/>
  <c r="R92" i="1"/>
  <c r="S92" i="1" s="1"/>
  <c r="S87" i="4"/>
  <c r="P92" i="1" l="1"/>
  <c r="Q92" i="1" s="1"/>
  <c r="P88" i="4" s="1"/>
  <c r="Q87" i="4"/>
  <c r="N92" i="1"/>
  <c r="O92" i="1" s="1"/>
  <c r="N88" i="4" s="1"/>
  <c r="T92" i="1"/>
  <c r="U92" i="1" s="1"/>
  <c r="R88" i="4"/>
  <c r="U87" i="4"/>
  <c r="W87" i="4" s="1"/>
  <c r="X87" i="4" s="1"/>
  <c r="V92" i="1" l="1"/>
  <c r="T88" i="4"/>
  <c r="V88" i="4" s="1"/>
  <c r="B93" i="1" l="1"/>
  <c r="C93" i="1" s="1"/>
  <c r="C88" i="4"/>
  <c r="E88" i="4" s="1"/>
  <c r="G88" i="4" s="1"/>
  <c r="I88" i="4" s="1"/>
  <c r="J93" i="1" s="1"/>
  <c r="K93" i="1" s="1"/>
  <c r="H93" i="1"/>
  <c r="I93" i="1" s="1"/>
  <c r="H89" i="4" s="1"/>
  <c r="K88" i="4"/>
  <c r="L93" i="1" s="1"/>
  <c r="F93" i="1" l="1"/>
  <c r="G93" i="1" s="1"/>
  <c r="D93" i="1"/>
  <c r="E93" i="1" s="1"/>
  <c r="B89" i="4"/>
  <c r="M88" i="4"/>
  <c r="N93" i="1" s="1"/>
  <c r="M93" i="1"/>
  <c r="J89" i="4"/>
  <c r="F89" i="4" l="1"/>
  <c r="D89" i="4"/>
  <c r="L89" i="4"/>
  <c r="O93" i="1"/>
  <c r="O88" i="4"/>
  <c r="P93" i="1" s="1"/>
  <c r="Q88" i="4" l="1"/>
  <c r="N89" i="4"/>
  <c r="Q93" i="1"/>
  <c r="R93" i="1" l="1"/>
  <c r="S93" i="1" s="1"/>
  <c r="P89" i="4"/>
  <c r="S88" i="4"/>
  <c r="T93" i="1" s="1"/>
  <c r="R89" i="4" l="1"/>
  <c r="U93" i="1"/>
  <c r="U88" i="4"/>
  <c r="W88" i="4" s="1"/>
  <c r="X88" i="4" s="1"/>
  <c r="V93" i="1" l="1"/>
  <c r="T89" i="4"/>
  <c r="V89" i="4" s="1"/>
  <c r="C89" i="4" l="1"/>
  <c r="B94" i="1"/>
  <c r="C94" i="1" s="1"/>
  <c r="E89" i="4" l="1"/>
  <c r="D94" i="1"/>
  <c r="E94" i="1" s="1"/>
  <c r="B90" i="4"/>
  <c r="G89" i="4" l="1"/>
  <c r="H94" i="1"/>
  <c r="I94" i="1" s="1"/>
  <c r="H90" i="4" s="1"/>
  <c r="F94" i="1"/>
  <c r="G94" i="1" s="1"/>
  <c r="D90" i="4"/>
  <c r="I89" i="4" l="1"/>
  <c r="J94" i="1"/>
  <c r="K94" i="1" s="1"/>
  <c r="J90" i="4" s="1"/>
  <c r="F90" i="4"/>
  <c r="S89" i="4"/>
  <c r="U89" i="4" s="1"/>
  <c r="K89" i="4" l="1"/>
  <c r="M89" i="4" s="1"/>
  <c r="O89" i="4" s="1"/>
  <c r="Q89" i="4" s="1"/>
  <c r="R94" i="1" s="1"/>
  <c r="S94" i="1" s="1"/>
  <c r="R90" i="4" s="1"/>
  <c r="N94" i="1"/>
  <c r="O94" i="1" s="1"/>
  <c r="N90" i="4" s="1"/>
  <c r="L94" i="1"/>
  <c r="M94" i="1" s="1"/>
  <c r="L90" i="4" s="1"/>
  <c r="T94" i="1"/>
  <c r="U94" i="1" s="1"/>
  <c r="P94" i="1" l="1"/>
  <c r="Q94" i="1" s="1"/>
  <c r="P90" i="4" s="1"/>
  <c r="W89" i="4"/>
  <c r="X89" i="4" s="1"/>
  <c r="T90" i="4"/>
  <c r="V94" i="1"/>
  <c r="V90" i="4" l="1"/>
  <c r="C90" i="4"/>
  <c r="E90" i="4" s="1"/>
  <c r="G90" i="4" s="1"/>
  <c r="I90" i="4" s="1"/>
  <c r="B95" i="1"/>
  <c r="C95" i="1" s="1"/>
  <c r="H95" i="1"/>
  <c r="I95" i="1" s="1"/>
  <c r="J95" i="1"/>
  <c r="K95" i="1" s="1"/>
  <c r="K90" i="4"/>
  <c r="F95" i="1" l="1"/>
  <c r="G95" i="1" s="1"/>
  <c r="D95" i="1"/>
  <c r="E95" i="1" s="1"/>
  <c r="B91" i="4"/>
  <c r="H91" i="4"/>
  <c r="L95" i="1"/>
  <c r="M95" i="1" s="1"/>
  <c r="J91" i="4"/>
  <c r="M90" i="4"/>
  <c r="N95" i="1" s="1"/>
  <c r="F91" i="4" l="1"/>
  <c r="D91" i="4"/>
  <c r="L91" i="4"/>
  <c r="O90" i="4"/>
  <c r="P95" i="1" s="1"/>
  <c r="O95" i="1"/>
  <c r="N91" i="4" l="1"/>
  <c r="Q90" i="4"/>
  <c r="Q95" i="1"/>
  <c r="R95" i="1" l="1"/>
  <c r="S95" i="1" s="1"/>
  <c r="P91" i="4"/>
  <c r="S90" i="4"/>
  <c r="T95" i="1" s="1"/>
  <c r="R91" i="4" l="1"/>
  <c r="U95" i="1"/>
  <c r="U90" i="4"/>
  <c r="W90" i="4" s="1"/>
  <c r="X90" i="4" s="1"/>
  <c r="V95" i="1" l="1"/>
  <c r="T91" i="4"/>
  <c r="V91" i="4" s="1"/>
  <c r="B96" i="1" l="1"/>
  <c r="C96" i="1" s="1"/>
  <c r="C91" i="4"/>
  <c r="E91" i="4" l="1"/>
  <c r="D96" i="1"/>
  <c r="E96" i="1" s="1"/>
  <c r="B92" i="4"/>
  <c r="G91" i="4" l="1"/>
  <c r="I91" i="4" s="1"/>
  <c r="F96" i="1"/>
  <c r="G96" i="1" s="1"/>
  <c r="D92" i="4"/>
  <c r="J96" i="1" l="1"/>
  <c r="K96" i="1" s="1"/>
  <c r="J92" i="4" s="1"/>
  <c r="K91" i="4"/>
  <c r="H96" i="1"/>
  <c r="I96" i="1" s="1"/>
  <c r="F92" i="4"/>
  <c r="L96" i="1" l="1"/>
  <c r="M96" i="1" s="1"/>
  <c r="L92" i="4" s="1"/>
  <c r="M91" i="4"/>
  <c r="H92" i="4"/>
  <c r="N96" i="1" l="1"/>
  <c r="O96" i="1" s="1"/>
  <c r="N92" i="4" s="1"/>
  <c r="O91" i="4"/>
  <c r="S91" i="4"/>
  <c r="U91" i="4" s="1"/>
  <c r="P96" i="1" l="1"/>
  <c r="Q96" i="1" s="1"/>
  <c r="P92" i="4" s="1"/>
  <c r="Q91" i="4"/>
  <c r="R96" i="1" s="1"/>
  <c r="S96" i="1" s="1"/>
  <c r="T96" i="1"/>
  <c r="U96" i="1" s="1"/>
  <c r="W91" i="4" l="1"/>
  <c r="X91" i="4" s="1"/>
  <c r="T92" i="4"/>
  <c r="R92" i="4"/>
  <c r="V92" i="4" s="1"/>
  <c r="V96" i="1"/>
  <c r="B97" i="1" l="1"/>
  <c r="C97" i="1" s="1"/>
  <c r="C92" i="4"/>
  <c r="E92" i="4" s="1"/>
  <c r="G92" i="4" l="1"/>
  <c r="F97" i="1"/>
  <c r="G97" i="1" s="1"/>
  <c r="D97" i="1"/>
  <c r="E97" i="1" s="1"/>
  <c r="B93" i="4"/>
  <c r="I92" i="4" l="1"/>
  <c r="K92" i="4" s="1"/>
  <c r="J97" i="1"/>
  <c r="K97" i="1" s="1"/>
  <c r="J93" i="4" s="1"/>
  <c r="H97" i="1"/>
  <c r="I97" i="1" s="1"/>
  <c r="F93" i="4"/>
  <c r="D93" i="4"/>
  <c r="L97" i="1" l="1"/>
  <c r="M97" i="1" s="1"/>
  <c r="L93" i="4" s="1"/>
  <c r="M92" i="4"/>
  <c r="H93" i="4"/>
  <c r="N97" i="1" l="1"/>
  <c r="O97" i="1" s="1"/>
  <c r="N93" i="4" s="1"/>
  <c r="O92" i="4"/>
  <c r="S92" i="4"/>
  <c r="T97" i="1" s="1"/>
  <c r="P97" i="1" l="1"/>
  <c r="Q97" i="1" s="1"/>
  <c r="P93" i="4" s="1"/>
  <c r="Q92" i="4"/>
  <c r="R97" i="1" s="1"/>
  <c r="S97" i="1" s="1"/>
  <c r="R93" i="4" s="1"/>
  <c r="U97" i="1"/>
  <c r="U92" i="4"/>
  <c r="W92" i="4" l="1"/>
  <c r="X92" i="4" s="1"/>
  <c r="V97" i="1"/>
  <c r="T93" i="4"/>
  <c r="V93" i="4" s="1"/>
  <c r="B98" i="1" l="1"/>
  <c r="C98" i="1" s="1"/>
  <c r="C93" i="4"/>
  <c r="E93" i="4" s="1"/>
  <c r="G93" i="4" s="1"/>
  <c r="I93" i="4" s="1"/>
  <c r="J98" i="1"/>
  <c r="K98" i="1" s="1"/>
  <c r="K93" i="4"/>
  <c r="H98" i="1" l="1"/>
  <c r="I98" i="1" s="1"/>
  <c r="F98" i="1"/>
  <c r="G98" i="1" s="1"/>
  <c r="D98" i="1"/>
  <c r="E98" i="1" s="1"/>
  <c r="B94" i="4"/>
  <c r="L98" i="1"/>
  <c r="M98" i="1" s="1"/>
  <c r="J94" i="4"/>
  <c r="M93" i="4"/>
  <c r="N98" i="1" s="1"/>
  <c r="H94" i="4" l="1"/>
  <c r="F94" i="4"/>
  <c r="D94" i="4"/>
  <c r="L94" i="4"/>
  <c r="O98" i="1"/>
  <c r="O93" i="4"/>
  <c r="P98" i="1" s="1"/>
  <c r="N94" i="4" l="1"/>
  <c r="Q98" i="1"/>
  <c r="Q93" i="4"/>
  <c r="R98" i="1" s="1"/>
  <c r="S93" i="4" l="1"/>
  <c r="U93" i="4" s="1"/>
  <c r="P94" i="4"/>
  <c r="T98" i="1" l="1"/>
  <c r="U98" i="1" s="1"/>
  <c r="S98" i="1"/>
  <c r="W93" i="4"/>
  <c r="X93" i="4" s="1"/>
  <c r="T94" i="4" l="1"/>
  <c r="R94" i="4"/>
  <c r="V94" i="4" s="1"/>
  <c r="V98" i="1"/>
  <c r="C94" i="4" l="1"/>
  <c r="D99" i="1" s="1"/>
  <c r="E99" i="1" s="1"/>
  <c r="B99" i="1"/>
  <c r="C99" i="1" s="1"/>
  <c r="D95" i="4" l="1"/>
  <c r="E94" i="4"/>
  <c r="B95" i="4"/>
  <c r="G94" i="4" l="1"/>
  <c r="F99" i="1"/>
  <c r="G99" i="1" s="1"/>
  <c r="R99" i="1"/>
  <c r="S99" i="1" s="1"/>
  <c r="S94" i="4"/>
  <c r="U94" i="4" s="1"/>
  <c r="I94" i="4" l="1"/>
  <c r="L99" i="1"/>
  <c r="M99" i="1" s="1"/>
  <c r="L95" i="4" s="1"/>
  <c r="J99" i="1"/>
  <c r="K99" i="1" s="1"/>
  <c r="J95" i="4" s="1"/>
  <c r="H99" i="1"/>
  <c r="I99" i="1" s="1"/>
  <c r="F95" i="4"/>
  <c r="T99" i="1"/>
  <c r="U99" i="1" s="1"/>
  <c r="R95" i="4"/>
  <c r="K94" i="4" l="1"/>
  <c r="M94" i="4" s="1"/>
  <c r="O94" i="4" s="1"/>
  <c r="Q94" i="4" s="1"/>
  <c r="N99" i="1"/>
  <c r="O99" i="1" s="1"/>
  <c r="N95" i="4" s="1"/>
  <c r="H95" i="4"/>
  <c r="T95" i="4"/>
  <c r="W94" i="4" l="1"/>
  <c r="X94" i="4" s="1"/>
  <c r="P99" i="1"/>
  <c r="Q99" i="1" s="1"/>
  <c r="P95" i="4" s="1"/>
  <c r="V95" i="4" s="1"/>
  <c r="C95" i="4"/>
  <c r="D100" i="1" s="1"/>
  <c r="E100" i="1" s="1"/>
  <c r="B100" i="1"/>
  <c r="C100" i="1" s="1"/>
  <c r="V99" i="1" l="1"/>
  <c r="D96" i="4"/>
  <c r="E95" i="4"/>
  <c r="B96" i="4"/>
  <c r="T100" i="1"/>
  <c r="U100" i="1" s="1"/>
  <c r="R100" i="1"/>
  <c r="G95" i="4" l="1"/>
  <c r="F100" i="1"/>
  <c r="G100" i="1" s="1"/>
  <c r="T96" i="4"/>
  <c r="S100" i="1"/>
  <c r="I95" i="4" l="1"/>
  <c r="H100" i="1"/>
  <c r="I100" i="1" s="1"/>
  <c r="F96" i="4"/>
  <c r="R96" i="4"/>
  <c r="K95" i="4" l="1"/>
  <c r="M95" i="4" s="1"/>
  <c r="O95" i="4" s="1"/>
  <c r="Q95" i="4" s="1"/>
  <c r="S95" i="4" s="1"/>
  <c r="U95" i="4" s="1"/>
  <c r="J100" i="1"/>
  <c r="K100" i="1" s="1"/>
  <c r="J96" i="4" s="1"/>
  <c r="H96" i="4"/>
  <c r="C96" i="4"/>
  <c r="B101" i="1"/>
  <c r="C101" i="1" s="1"/>
  <c r="P100" i="1" l="1"/>
  <c r="Q100" i="1" s="1"/>
  <c r="P96" i="4" s="1"/>
  <c r="N100" i="1"/>
  <c r="O100" i="1" s="1"/>
  <c r="N96" i="4" s="1"/>
  <c r="L100" i="1"/>
  <c r="M100" i="1" s="1"/>
  <c r="L96" i="4" s="1"/>
  <c r="W95" i="4"/>
  <c r="X95" i="4" s="1"/>
  <c r="E96" i="4"/>
  <c r="G96" i="4" s="1"/>
  <c r="I96" i="4" s="1"/>
  <c r="K96" i="4" s="1"/>
  <c r="D101" i="1"/>
  <c r="E101" i="1" s="1"/>
  <c r="B97" i="4"/>
  <c r="V100" i="1" l="1"/>
  <c r="V96" i="4"/>
  <c r="M96" i="4" s="1"/>
  <c r="N101" i="1" s="1"/>
  <c r="O101" i="1" s="1"/>
  <c r="L101" i="1"/>
  <c r="M101" i="1" s="1"/>
  <c r="L97" i="4" s="1"/>
  <c r="J101" i="1"/>
  <c r="K101" i="1" s="1"/>
  <c r="J97" i="4" s="1"/>
  <c r="H101" i="1"/>
  <c r="I101" i="1" s="1"/>
  <c r="F101" i="1"/>
  <c r="G101" i="1" s="1"/>
  <c r="D97" i="4"/>
  <c r="O96" i="4" l="1"/>
  <c r="Q96" i="4" s="1"/>
  <c r="H97" i="4"/>
  <c r="F97" i="4"/>
  <c r="R101" i="1"/>
  <c r="S101" i="1" s="1"/>
  <c r="P101" i="1"/>
  <c r="Q101" i="1" s="1"/>
  <c r="S96" i="4"/>
  <c r="N97" i="4"/>
  <c r="T101" i="1" l="1"/>
  <c r="U101" i="1" s="1"/>
  <c r="P97" i="4"/>
  <c r="U96" i="4"/>
  <c r="W96" i="4" s="1"/>
  <c r="X96" i="4" s="1"/>
  <c r="R97" i="4"/>
  <c r="V101" i="1" l="1"/>
  <c r="T97" i="4"/>
  <c r="V97" i="4"/>
  <c r="C97" i="4" l="1"/>
  <c r="D102" i="1" s="1"/>
  <c r="E102" i="1" s="1"/>
  <c r="B102" i="1"/>
  <c r="C102" i="1" s="1"/>
  <c r="D98" i="4" l="1"/>
  <c r="E97" i="4"/>
  <c r="B98" i="4"/>
  <c r="G97" i="4" l="1"/>
  <c r="I97" i="4" s="1"/>
  <c r="K97" i="4" s="1"/>
  <c r="J102" i="1"/>
  <c r="K102" i="1" s="1"/>
  <c r="J98" i="4" s="1"/>
  <c r="H102" i="1"/>
  <c r="I102" i="1" s="1"/>
  <c r="F102" i="1"/>
  <c r="G102" i="1" s="1"/>
  <c r="R102" i="1"/>
  <c r="S102" i="1" s="1"/>
  <c r="S97" i="4"/>
  <c r="U97" i="4" s="1"/>
  <c r="L102" i="1" l="1"/>
  <c r="M102" i="1" s="1"/>
  <c r="L98" i="4" s="1"/>
  <c r="M97" i="4"/>
  <c r="H98" i="4"/>
  <c r="F98" i="4"/>
  <c r="T102" i="1"/>
  <c r="U102" i="1" s="1"/>
  <c r="R98" i="4"/>
  <c r="N102" i="1" l="1"/>
  <c r="O102" i="1" s="1"/>
  <c r="N98" i="4" s="1"/>
  <c r="O97" i="4"/>
  <c r="Q97" i="4" s="1"/>
  <c r="T98" i="4"/>
  <c r="P102" i="1" l="1"/>
  <c r="Q102" i="1" s="1"/>
  <c r="W97" i="4"/>
  <c r="X97" i="4" s="1"/>
  <c r="B103" i="1"/>
  <c r="C103" i="1" s="1"/>
  <c r="C98" i="4"/>
  <c r="P98" i="4" l="1"/>
  <c r="V98" i="4" s="1"/>
  <c r="V102" i="1"/>
  <c r="E98" i="4"/>
  <c r="D103" i="1"/>
  <c r="E103" i="1" s="1"/>
  <c r="B99" i="4"/>
  <c r="G98" i="4" l="1"/>
  <c r="I98" i="4" s="1"/>
  <c r="K98" i="4" s="1"/>
  <c r="J103" i="1"/>
  <c r="K103" i="1" s="1"/>
  <c r="J99" i="4" s="1"/>
  <c r="H103" i="1"/>
  <c r="I103" i="1" s="1"/>
  <c r="F103" i="1"/>
  <c r="G103" i="1" s="1"/>
  <c r="D99" i="4"/>
  <c r="L103" i="1" l="1"/>
  <c r="M103" i="1" s="1"/>
  <c r="L99" i="4" s="1"/>
  <c r="M98" i="4"/>
  <c r="H99" i="4"/>
  <c r="F99" i="4"/>
  <c r="N103" i="1" l="1"/>
  <c r="O103" i="1" s="1"/>
  <c r="N99" i="4" s="1"/>
  <c r="O98" i="4"/>
  <c r="S98" i="4"/>
  <c r="U98" i="4" s="1"/>
  <c r="P103" i="1" l="1"/>
  <c r="Q103" i="1" s="1"/>
  <c r="P99" i="4" s="1"/>
  <c r="Q98" i="4"/>
  <c r="R103" i="1" s="1"/>
  <c r="S103" i="1" s="1"/>
  <c r="R99" i="4" s="1"/>
  <c r="T103" i="1"/>
  <c r="U103" i="1" s="1"/>
  <c r="T99" i="4" s="1"/>
  <c r="W98" i="4" l="1"/>
  <c r="X98" i="4" s="1"/>
  <c r="V103" i="1"/>
  <c r="V99" i="4"/>
  <c r="B104" i="1" l="1"/>
  <c r="C104" i="1" s="1"/>
  <c r="C99" i="4"/>
  <c r="E99" i="4" s="1"/>
  <c r="G99" i="4" s="1"/>
  <c r="I99" i="4" s="1"/>
  <c r="J104" i="1"/>
  <c r="K104" i="1" s="1"/>
  <c r="K99" i="4"/>
  <c r="H104" i="1" l="1"/>
  <c r="I104" i="1" s="1"/>
  <c r="F104" i="1"/>
  <c r="G104" i="1" s="1"/>
  <c r="D104" i="1"/>
  <c r="E104" i="1" s="1"/>
  <c r="B100" i="4"/>
  <c r="L104" i="1"/>
  <c r="M104" i="1" s="1"/>
  <c r="J100" i="4"/>
  <c r="M99" i="4"/>
  <c r="N104" i="1" s="1"/>
  <c r="H100" i="4" l="1"/>
  <c r="F100" i="4"/>
  <c r="D100" i="4"/>
  <c r="L100" i="4"/>
  <c r="O104" i="1"/>
  <c r="O99" i="4"/>
  <c r="P104" i="1" s="1"/>
  <c r="Q99" i="4" l="1"/>
  <c r="Q104" i="1"/>
  <c r="N100" i="4"/>
  <c r="R104" i="1" l="1"/>
  <c r="S104" i="1" s="1"/>
  <c r="P100" i="4"/>
  <c r="S99" i="4"/>
  <c r="T104" i="1" s="1"/>
  <c r="R100" i="4" l="1"/>
  <c r="U99" i="4"/>
  <c r="W99" i="4" s="1"/>
  <c r="X99" i="4" s="1"/>
  <c r="U104" i="1"/>
  <c r="V104" i="1" l="1"/>
  <c r="T100" i="4"/>
  <c r="V100" i="4" s="1"/>
  <c r="C100" i="4" l="1"/>
  <c r="B105" i="1"/>
  <c r="C105" i="1" s="1"/>
  <c r="D105" i="1" l="1"/>
  <c r="E105" i="1" s="1"/>
  <c r="E100" i="4"/>
  <c r="B101" i="4"/>
  <c r="G100" i="4" l="1"/>
  <c r="I100" i="4" s="1"/>
  <c r="K100" i="4" s="1"/>
  <c r="J105" i="1"/>
  <c r="K105" i="1" s="1"/>
  <c r="J101" i="4" s="1"/>
  <c r="H105" i="1"/>
  <c r="I105" i="1" s="1"/>
  <c r="F105" i="1"/>
  <c r="G105" i="1" s="1"/>
  <c r="D101" i="4"/>
  <c r="L105" i="1" l="1"/>
  <c r="M105" i="1" s="1"/>
  <c r="L101" i="4" s="1"/>
  <c r="M100" i="4"/>
  <c r="H101" i="4"/>
  <c r="F101" i="4"/>
  <c r="O100" i="4" l="1"/>
  <c r="N105" i="1"/>
  <c r="O105" i="1" s="1"/>
  <c r="N101" i="4" s="1"/>
  <c r="S100" i="4"/>
  <c r="T105" i="1" s="1"/>
  <c r="P105" i="1" l="1"/>
  <c r="Q105" i="1" s="1"/>
  <c r="P101" i="4" s="1"/>
  <c r="Q100" i="4"/>
  <c r="R105" i="1" s="1"/>
  <c r="S105" i="1" s="1"/>
  <c r="R101" i="4" s="1"/>
  <c r="U100" i="4"/>
  <c r="U105" i="1"/>
  <c r="W100" i="4" l="1"/>
  <c r="X100" i="4" s="1"/>
  <c r="T101" i="4"/>
  <c r="V101" i="4" s="1"/>
  <c r="V105" i="1"/>
  <c r="C101" i="4" l="1"/>
  <c r="B106" i="1"/>
  <c r="C106" i="1" s="1"/>
  <c r="E101" i="4" l="1"/>
  <c r="D106" i="1"/>
  <c r="E106" i="1" s="1"/>
  <c r="B102" i="4"/>
  <c r="G101" i="4" l="1"/>
  <c r="J106" i="1"/>
  <c r="K106" i="1" s="1"/>
  <c r="J102" i="4" s="1"/>
  <c r="H106" i="1"/>
  <c r="I106" i="1" s="1"/>
  <c r="F106" i="1"/>
  <c r="G106" i="1" s="1"/>
  <c r="D102" i="4"/>
  <c r="I101" i="4" l="1"/>
  <c r="K101" i="4" s="1"/>
  <c r="M101" i="4" s="1"/>
  <c r="O101" i="4" s="1"/>
  <c r="L106" i="1"/>
  <c r="M106" i="1" s="1"/>
  <c r="L102" i="4" s="1"/>
  <c r="H102" i="4"/>
  <c r="F102" i="4"/>
  <c r="S101" i="4"/>
  <c r="P106" i="1" l="1"/>
  <c r="Q106" i="1" s="1"/>
  <c r="P102" i="4" s="1"/>
  <c r="Q101" i="4"/>
  <c r="R106" i="1" s="1"/>
  <c r="S106" i="1" s="1"/>
  <c r="R102" i="4" s="1"/>
  <c r="N106" i="1"/>
  <c r="O106" i="1" s="1"/>
  <c r="N102" i="4" s="1"/>
  <c r="T106" i="1"/>
  <c r="U106" i="1" s="1"/>
  <c r="U101" i="4"/>
  <c r="W101" i="4" s="1"/>
  <c r="X101" i="4" s="1"/>
  <c r="V106" i="1" l="1"/>
  <c r="T102" i="4"/>
  <c r="V102" i="4" s="1"/>
  <c r="B107" i="1" l="1"/>
  <c r="C107" i="1" s="1"/>
  <c r="C102" i="4"/>
  <c r="E102" i="4" l="1"/>
  <c r="G102" i="4" s="1"/>
  <c r="I102" i="4" s="1"/>
  <c r="K102" i="4" s="1"/>
  <c r="J107" i="1"/>
  <c r="K107" i="1" s="1"/>
  <c r="J103" i="4" s="1"/>
  <c r="H107" i="1"/>
  <c r="I107" i="1" s="1"/>
  <c r="F107" i="1"/>
  <c r="G107" i="1" s="1"/>
  <c r="D107" i="1"/>
  <c r="E107" i="1" s="1"/>
  <c r="B103" i="4"/>
  <c r="L107" i="1" l="1"/>
  <c r="M107" i="1" s="1"/>
  <c r="L103" i="4" s="1"/>
  <c r="M102" i="4"/>
  <c r="H103" i="4"/>
  <c r="F103" i="4"/>
  <c r="D103" i="4"/>
  <c r="N107" i="1" l="1"/>
  <c r="O107" i="1" s="1"/>
  <c r="N103" i="4" s="1"/>
  <c r="O102" i="4"/>
  <c r="S102" i="4"/>
  <c r="T107" i="1" s="1"/>
  <c r="P107" i="1" l="1"/>
  <c r="Q107" i="1" s="1"/>
  <c r="P103" i="4" s="1"/>
  <c r="Q102" i="4"/>
  <c r="R107" i="1" s="1"/>
  <c r="S107" i="1" s="1"/>
  <c r="R103" i="4" s="1"/>
  <c r="U102" i="4"/>
  <c r="U107" i="1"/>
  <c r="W102" i="4" l="1"/>
  <c r="X102" i="4" s="1"/>
  <c r="V107" i="1"/>
  <c r="T103" i="4"/>
  <c r="V103" i="4" s="1"/>
  <c r="C103" i="4" l="1"/>
  <c r="D108" i="1" s="1"/>
  <c r="E108" i="1" s="1"/>
  <c r="B108" i="1"/>
  <c r="C108" i="1" s="1"/>
  <c r="D104" i="4" l="1"/>
  <c r="E103" i="4"/>
  <c r="B104" i="4"/>
  <c r="G103" i="4" l="1"/>
  <c r="J108" i="1"/>
  <c r="K108" i="1" s="1"/>
  <c r="J104" i="4" s="1"/>
  <c r="H108" i="1"/>
  <c r="I108" i="1" s="1"/>
  <c r="F108" i="1"/>
  <c r="G108" i="1" s="1"/>
  <c r="I103" i="4" l="1"/>
  <c r="K103" i="4" s="1"/>
  <c r="M103" i="4" s="1"/>
  <c r="L108" i="1"/>
  <c r="M108" i="1" s="1"/>
  <c r="L104" i="4" s="1"/>
  <c r="H104" i="4"/>
  <c r="F104" i="4"/>
  <c r="R108" i="1"/>
  <c r="S108" i="1" s="1"/>
  <c r="S103" i="4"/>
  <c r="N108" i="1" l="1"/>
  <c r="O108" i="1" s="1"/>
  <c r="N104" i="4" s="1"/>
  <c r="O103" i="4"/>
  <c r="T108" i="1"/>
  <c r="U108" i="1" s="1"/>
  <c r="R104" i="4"/>
  <c r="U103" i="4"/>
  <c r="Q103" i="4" l="1"/>
  <c r="P108" i="1"/>
  <c r="Q108" i="1" s="1"/>
  <c r="P104" i="4" s="1"/>
  <c r="V104" i="4" s="1"/>
  <c r="W103" i="4"/>
  <c r="X103" i="4" s="1"/>
  <c r="T104" i="4"/>
  <c r="V108" i="1" l="1"/>
  <c r="B109" i="1"/>
  <c r="C109" i="1" s="1"/>
  <c r="C104" i="4"/>
  <c r="E104" i="4" l="1"/>
  <c r="D109" i="1"/>
  <c r="E109" i="1" s="1"/>
  <c r="B105" i="4"/>
  <c r="G104" i="4" l="1"/>
  <c r="F109" i="1"/>
  <c r="G109" i="1" s="1"/>
  <c r="D105" i="4"/>
  <c r="I104" i="4" l="1"/>
  <c r="L109" i="1"/>
  <c r="M109" i="1" s="1"/>
  <c r="L105" i="4" s="1"/>
  <c r="J109" i="1"/>
  <c r="K109" i="1" s="1"/>
  <c r="J105" i="4" s="1"/>
  <c r="H109" i="1"/>
  <c r="I109" i="1" s="1"/>
  <c r="F105" i="4"/>
  <c r="R109" i="1"/>
  <c r="S109" i="1" s="1"/>
  <c r="S104" i="4"/>
  <c r="U104" i="4" s="1"/>
  <c r="K104" i="4" l="1"/>
  <c r="M104" i="4" s="1"/>
  <c r="O104" i="4" s="1"/>
  <c r="Q104" i="4" s="1"/>
  <c r="W104" i="4" s="1"/>
  <c r="X104" i="4" s="1"/>
  <c r="N109" i="1"/>
  <c r="O109" i="1" s="1"/>
  <c r="N105" i="4" s="1"/>
  <c r="H105" i="4"/>
  <c r="T109" i="1"/>
  <c r="U109" i="1" s="1"/>
  <c r="R105" i="4"/>
  <c r="P109" i="1" l="1"/>
  <c r="Q109" i="1" s="1"/>
  <c r="P105" i="4" s="1"/>
  <c r="T105" i="4"/>
  <c r="V109" i="1"/>
  <c r="V105" i="4" l="1"/>
  <c r="C105" i="4"/>
  <c r="B110" i="1"/>
  <c r="C110" i="1" s="1"/>
  <c r="T110" i="1"/>
  <c r="U110" i="1" s="1"/>
  <c r="U105" i="4"/>
  <c r="R110" i="1"/>
  <c r="S110" i="1" s="1"/>
  <c r="E105" i="4" l="1"/>
  <c r="F110" i="1"/>
  <c r="G110" i="1" s="1"/>
  <c r="F106" i="4" s="1"/>
  <c r="G105" i="4"/>
  <c r="D110" i="1"/>
  <c r="E110" i="1" s="1"/>
  <c r="B106" i="4"/>
  <c r="T106" i="4"/>
  <c r="R106" i="4"/>
  <c r="I105" i="4" l="1"/>
  <c r="H110" i="1"/>
  <c r="I110" i="1" s="1"/>
  <c r="D106" i="4"/>
  <c r="B111" i="1"/>
  <c r="C111" i="1" s="1"/>
  <c r="K105" i="4" l="1"/>
  <c r="M105" i="4" s="1"/>
  <c r="O105" i="4" s="1"/>
  <c r="Q105" i="4" s="1"/>
  <c r="S105" i="4" s="1"/>
  <c r="J110" i="1"/>
  <c r="K110" i="1" s="1"/>
  <c r="H106" i="4"/>
  <c r="C106" i="4"/>
  <c r="E106" i="4" s="1"/>
  <c r="F111" i="1"/>
  <c r="G111" i="1" s="1"/>
  <c r="G106" i="4"/>
  <c r="D111" i="1"/>
  <c r="E111" i="1" s="1"/>
  <c r="B107" i="4"/>
  <c r="P110" i="1" l="1"/>
  <c r="Q110" i="1" s="1"/>
  <c r="P106" i="4" s="1"/>
  <c r="N110" i="1"/>
  <c r="O110" i="1" s="1"/>
  <c r="L110" i="1"/>
  <c r="M110" i="1" s="1"/>
  <c r="J106" i="4"/>
  <c r="W105" i="4"/>
  <c r="X105" i="4" s="1"/>
  <c r="H111" i="1"/>
  <c r="I111" i="1" s="1"/>
  <c r="I106" i="4"/>
  <c r="F107" i="4"/>
  <c r="D107" i="4"/>
  <c r="N106" i="4" l="1"/>
  <c r="L106" i="4"/>
  <c r="V106" i="4" s="1"/>
  <c r="L111" i="1"/>
  <c r="M111" i="1" s="1"/>
  <c r="L107" i="4" s="1"/>
  <c r="V110" i="1"/>
  <c r="K106" i="4"/>
  <c r="M106" i="4" s="1"/>
  <c r="N111" i="1" s="1"/>
  <c r="O111" i="1" s="1"/>
  <c r="N107" i="4" s="1"/>
  <c r="J111" i="1"/>
  <c r="K111" i="1" s="1"/>
  <c r="J107" i="4" s="1"/>
  <c r="H107" i="4"/>
  <c r="S106" i="4"/>
  <c r="U106" i="4" s="1"/>
  <c r="O106" i="4" l="1"/>
  <c r="P111" i="1" s="1"/>
  <c r="Q111" i="1" s="1"/>
  <c r="P107" i="4" s="1"/>
  <c r="T111" i="1"/>
  <c r="U111" i="1" s="1"/>
  <c r="Q106" i="4" l="1"/>
  <c r="T107" i="4"/>
  <c r="R111" i="1" l="1"/>
  <c r="S111" i="1" s="1"/>
  <c r="W106" i="4"/>
  <c r="X106" i="4" s="1"/>
  <c r="C107" i="4"/>
  <c r="B112" i="1"/>
  <c r="C112" i="1" s="1"/>
  <c r="R107" i="4" l="1"/>
  <c r="V107" i="4" s="1"/>
  <c r="V111" i="1"/>
  <c r="E107" i="4"/>
  <c r="D112" i="1"/>
  <c r="E112" i="1" s="1"/>
  <c r="B108" i="4"/>
  <c r="G107" i="4" l="1"/>
  <c r="I107" i="4" s="1"/>
  <c r="K107" i="4" s="1"/>
  <c r="J112" i="1"/>
  <c r="K112" i="1" s="1"/>
  <c r="J108" i="4" s="1"/>
  <c r="H112" i="1"/>
  <c r="I112" i="1" s="1"/>
  <c r="F112" i="1"/>
  <c r="G112" i="1" s="1"/>
  <c r="D108" i="4"/>
  <c r="L112" i="1" l="1"/>
  <c r="M112" i="1" s="1"/>
  <c r="L108" i="4" s="1"/>
  <c r="M107" i="4"/>
  <c r="H108" i="4"/>
  <c r="F108" i="4"/>
  <c r="R112" i="1"/>
  <c r="S112" i="1" s="1"/>
  <c r="S107" i="4"/>
  <c r="N112" i="1" l="1"/>
  <c r="O112" i="1" s="1"/>
  <c r="N108" i="4" s="1"/>
  <c r="O107" i="4"/>
  <c r="T112" i="1"/>
  <c r="U112" i="1" s="1"/>
  <c r="R108" i="4"/>
  <c r="U107" i="4"/>
  <c r="Q107" i="4" l="1"/>
  <c r="W107" i="4" s="1"/>
  <c r="X107" i="4" s="1"/>
  <c r="P112" i="1"/>
  <c r="Q112" i="1" s="1"/>
  <c r="P108" i="4" s="1"/>
  <c r="T108" i="4"/>
  <c r="V112" i="1" l="1"/>
  <c r="V108" i="4"/>
  <c r="B113" i="1"/>
  <c r="C113" i="1" s="1"/>
  <c r="C108" i="4"/>
  <c r="D113" i="1" l="1"/>
  <c r="E113" i="1" s="1"/>
  <c r="E108" i="4"/>
  <c r="B109" i="4"/>
  <c r="G108" i="4" l="1"/>
  <c r="I108" i="4" s="1"/>
  <c r="K108" i="4" s="1"/>
  <c r="J113" i="1"/>
  <c r="K113" i="1" s="1"/>
  <c r="J109" i="4" s="1"/>
  <c r="H113" i="1"/>
  <c r="I113" i="1" s="1"/>
  <c r="F113" i="1"/>
  <c r="G113" i="1" s="1"/>
  <c r="D109" i="4"/>
  <c r="R113" i="1"/>
  <c r="S113" i="1" s="1"/>
  <c r="S108" i="4"/>
  <c r="T113" i="1" s="1"/>
  <c r="L113" i="1" l="1"/>
  <c r="M113" i="1" s="1"/>
  <c r="L109" i="4" s="1"/>
  <c r="M108" i="4"/>
  <c r="H109" i="4"/>
  <c r="F109" i="4"/>
  <c r="R109" i="4"/>
  <c r="U113" i="1"/>
  <c r="U108" i="4"/>
  <c r="N113" i="1" l="1"/>
  <c r="O113" i="1" s="1"/>
  <c r="N109" i="4" s="1"/>
  <c r="O108" i="4"/>
  <c r="Q108" i="4" s="1"/>
  <c r="T109" i="4"/>
  <c r="P113" i="1" l="1"/>
  <c r="Q113" i="1" s="1"/>
  <c r="W108" i="4"/>
  <c r="X108" i="4" s="1"/>
  <c r="C109" i="4"/>
  <c r="D114" i="1" s="1"/>
  <c r="B114" i="1"/>
  <c r="C114" i="1" s="1"/>
  <c r="P109" i="4" l="1"/>
  <c r="V109" i="4" s="1"/>
  <c r="V113" i="1"/>
  <c r="E114" i="1"/>
  <c r="E109" i="4"/>
  <c r="D110" i="4"/>
  <c r="B110" i="4"/>
  <c r="G109" i="4" l="1"/>
  <c r="I109" i="4" s="1"/>
  <c r="K109" i="4" s="1"/>
  <c r="F114" i="1"/>
  <c r="G114" i="1" s="1"/>
  <c r="L114" i="1" l="1"/>
  <c r="M114" i="1" s="1"/>
  <c r="L110" i="4" s="1"/>
  <c r="M109" i="4"/>
  <c r="J114" i="1"/>
  <c r="K114" i="1" s="1"/>
  <c r="J110" i="4" s="1"/>
  <c r="H114" i="1"/>
  <c r="I114" i="1" s="1"/>
  <c r="F110" i="4"/>
  <c r="N114" i="1" l="1"/>
  <c r="O114" i="1" s="1"/>
  <c r="N110" i="4" s="1"/>
  <c r="O109" i="4"/>
  <c r="H110" i="4"/>
  <c r="S109" i="4"/>
  <c r="T114" i="1" s="1"/>
  <c r="P114" i="1" l="1"/>
  <c r="Q114" i="1" s="1"/>
  <c r="Q109" i="4"/>
  <c r="R114" i="1" s="1"/>
  <c r="S114" i="1" s="1"/>
  <c r="R110" i="4" s="1"/>
  <c r="U109" i="4"/>
  <c r="P110" i="4"/>
  <c r="W109" i="4" l="1"/>
  <c r="X109" i="4" s="1"/>
  <c r="U114" i="1"/>
  <c r="V114" i="1" l="1"/>
  <c r="T110" i="4"/>
  <c r="V110" i="4" s="1"/>
  <c r="C110" i="4" l="1"/>
  <c r="D115" i="1" s="1"/>
  <c r="E115" i="1" s="1"/>
  <c r="B115" i="1"/>
  <c r="C115" i="1" s="1"/>
  <c r="D111" i="4" l="1"/>
  <c r="E110" i="4"/>
  <c r="B111" i="4"/>
  <c r="G110" i="4" l="1"/>
  <c r="I110" i="4"/>
  <c r="K110" i="4" s="1"/>
  <c r="H115" i="1"/>
  <c r="I115" i="1" s="1"/>
  <c r="F115" i="1"/>
  <c r="G115" i="1" s="1"/>
  <c r="L115" i="1" l="1"/>
  <c r="M115" i="1" s="1"/>
  <c r="L111" i="4" s="1"/>
  <c r="M110" i="4"/>
  <c r="J115" i="1"/>
  <c r="K115" i="1" s="1"/>
  <c r="J111" i="4" s="1"/>
  <c r="H111" i="4"/>
  <c r="F111" i="4"/>
  <c r="R115" i="1"/>
  <c r="S115" i="1" s="1"/>
  <c r="S110" i="4"/>
  <c r="T115" i="1" s="1"/>
  <c r="N115" i="1" l="1"/>
  <c r="O115" i="1" s="1"/>
  <c r="O110" i="4"/>
  <c r="R111" i="4"/>
  <c r="N111" i="4"/>
  <c r="U110" i="4"/>
  <c r="Q110" i="4" l="1"/>
  <c r="P115" i="1"/>
  <c r="Q115" i="1" s="1"/>
  <c r="P111" i="4" s="1"/>
  <c r="W110" i="4"/>
  <c r="X110" i="4" s="1"/>
  <c r="U115" i="1"/>
  <c r="T111" i="4" l="1"/>
  <c r="V111" i="4" s="1"/>
  <c r="V115" i="1"/>
  <c r="B116" i="1" l="1"/>
  <c r="C116" i="1" s="1"/>
  <c r="C111" i="4"/>
  <c r="E111" i="4" s="1"/>
  <c r="G111" i="4" l="1"/>
  <c r="F116" i="1"/>
  <c r="G116" i="1" s="1"/>
  <c r="D116" i="1"/>
  <c r="E116" i="1" s="1"/>
  <c r="B112" i="4"/>
  <c r="I111" i="4" l="1"/>
  <c r="K111" i="4" s="1"/>
  <c r="J116" i="1"/>
  <c r="K116" i="1" s="1"/>
  <c r="H116" i="1"/>
  <c r="I116" i="1" s="1"/>
  <c r="F112" i="4"/>
  <c r="D112" i="4"/>
  <c r="J112" i="4"/>
  <c r="L116" i="1" l="1"/>
  <c r="M116" i="1" s="1"/>
  <c r="M111" i="4"/>
  <c r="H112" i="4"/>
  <c r="T116" i="1"/>
  <c r="R116" i="1"/>
  <c r="S116" i="1" s="1"/>
  <c r="L112" i="4"/>
  <c r="N116" i="1" l="1"/>
  <c r="O116" i="1" s="1"/>
  <c r="N112" i="4" s="1"/>
  <c r="O111" i="4"/>
  <c r="R112" i="4"/>
  <c r="U116" i="1"/>
  <c r="Q111" i="4" l="1"/>
  <c r="S111" i="4" s="1"/>
  <c r="U111" i="4" s="1"/>
  <c r="P116" i="1"/>
  <c r="Q116" i="1" s="1"/>
  <c r="P112" i="4" s="1"/>
  <c r="W111" i="4"/>
  <c r="X111" i="4" s="1"/>
  <c r="T112" i="4"/>
  <c r="V112" i="4" l="1"/>
  <c r="V116" i="1"/>
  <c r="C112" i="4"/>
  <c r="B117" i="1"/>
  <c r="C117" i="1" s="1"/>
  <c r="D117" i="1" l="1"/>
  <c r="E117" i="1" s="1"/>
  <c r="E112" i="4"/>
  <c r="B113" i="4"/>
  <c r="G112" i="4" l="1"/>
  <c r="I112" i="4" s="1"/>
  <c r="K112" i="4" s="1"/>
  <c r="J117" i="1"/>
  <c r="K117" i="1" s="1"/>
  <c r="H117" i="1"/>
  <c r="I117" i="1" s="1"/>
  <c r="F117" i="1"/>
  <c r="G117" i="1" s="1"/>
  <c r="D113" i="4"/>
  <c r="J113" i="4"/>
  <c r="L117" i="1" l="1"/>
  <c r="M117" i="1" s="1"/>
  <c r="L113" i="4" s="1"/>
  <c r="M112" i="4"/>
  <c r="H113" i="4"/>
  <c r="F113" i="4"/>
  <c r="R117" i="1"/>
  <c r="S117" i="1" s="1"/>
  <c r="S112" i="4"/>
  <c r="T117" i="1" s="1"/>
  <c r="N117" i="1" l="1"/>
  <c r="O117" i="1" s="1"/>
  <c r="O112" i="4"/>
  <c r="R113" i="4"/>
  <c r="U112" i="4"/>
  <c r="N113" i="4"/>
  <c r="Q112" i="4" l="1"/>
  <c r="P117" i="1"/>
  <c r="Q117" i="1" s="1"/>
  <c r="P113" i="4" s="1"/>
  <c r="W112" i="4"/>
  <c r="X112" i="4" s="1"/>
  <c r="U117" i="1"/>
  <c r="T113" i="4" l="1"/>
  <c r="V113" i="4" s="1"/>
  <c r="V117" i="1"/>
  <c r="C113" i="4" l="1"/>
  <c r="B118" i="1"/>
  <c r="C118" i="1" s="1"/>
  <c r="D118" i="1" l="1"/>
  <c r="E118" i="1" s="1"/>
  <c r="E113" i="4"/>
  <c r="B114" i="4"/>
  <c r="G113" i="4" l="1"/>
  <c r="I113" i="4" s="1"/>
  <c r="K113" i="4" s="1"/>
  <c r="J118" i="1"/>
  <c r="K118" i="1" s="1"/>
  <c r="H118" i="1"/>
  <c r="I118" i="1" s="1"/>
  <c r="F118" i="1"/>
  <c r="G118" i="1" s="1"/>
  <c r="D114" i="4"/>
  <c r="J114" i="4"/>
  <c r="L118" i="1" l="1"/>
  <c r="M118" i="1" s="1"/>
  <c r="L114" i="4" s="1"/>
  <c r="M113" i="4"/>
  <c r="H114" i="4"/>
  <c r="F114" i="4"/>
  <c r="N118" i="1" l="1"/>
  <c r="O118" i="1" s="1"/>
  <c r="O113" i="4"/>
  <c r="N114" i="4"/>
  <c r="S113" i="4"/>
  <c r="U113" i="4" s="1"/>
  <c r="P118" i="1" l="1"/>
  <c r="Q118" i="1" s="1"/>
  <c r="Q113" i="4"/>
  <c r="R118" i="1" s="1"/>
  <c r="S118" i="1" s="1"/>
  <c r="R114" i="4" s="1"/>
  <c r="T118" i="1"/>
  <c r="P114" i="4"/>
  <c r="W113" i="4" l="1"/>
  <c r="X113" i="4" s="1"/>
  <c r="U118" i="1"/>
  <c r="T114" i="4" l="1"/>
  <c r="V114" i="4" s="1"/>
  <c r="V118" i="1"/>
  <c r="B119" i="1" l="1"/>
  <c r="C119" i="1" s="1"/>
  <c r="C114" i="4"/>
  <c r="E114" i="4" s="1"/>
  <c r="G114" i="4" s="1"/>
  <c r="I114" i="4" s="1"/>
  <c r="J119" i="1"/>
  <c r="K114" i="4"/>
  <c r="L119" i="1" s="1"/>
  <c r="H119" i="1" l="1"/>
  <c r="I119" i="1" s="1"/>
  <c r="F119" i="1"/>
  <c r="G119" i="1" s="1"/>
  <c r="D119" i="1"/>
  <c r="E119" i="1" s="1"/>
  <c r="B115" i="4"/>
  <c r="M119" i="1"/>
  <c r="M114" i="4"/>
  <c r="N119" i="1" s="1"/>
  <c r="K119" i="1"/>
  <c r="H115" i="4" l="1"/>
  <c r="F115" i="4"/>
  <c r="D115" i="4"/>
  <c r="J115" i="4"/>
  <c r="O114" i="4"/>
  <c r="O119" i="1"/>
  <c r="L115" i="4"/>
  <c r="P119" i="1" l="1"/>
  <c r="Q119" i="1" s="1"/>
  <c r="N115" i="4"/>
  <c r="Q114" i="4"/>
  <c r="R119" i="1" s="1"/>
  <c r="P115" i="4" l="1"/>
  <c r="S114" i="4"/>
  <c r="T119" i="1" s="1"/>
  <c r="U119" i="1" s="1"/>
  <c r="S119" i="1"/>
  <c r="R115" i="4" l="1"/>
  <c r="V119" i="1"/>
  <c r="T115" i="4"/>
  <c r="U114" i="4"/>
  <c r="W114" i="4" s="1"/>
  <c r="X114" i="4" s="1"/>
  <c r="V115" i="4" l="1"/>
  <c r="B120" i="1" l="1"/>
  <c r="C120" i="1" s="1"/>
  <c r="C115" i="4"/>
  <c r="D120" i="1" s="1"/>
  <c r="E120" i="1" s="1"/>
  <c r="J120" i="1"/>
  <c r="K120" i="1" s="1"/>
  <c r="K115" i="4"/>
  <c r="D116" i="4" l="1"/>
  <c r="E115" i="4"/>
  <c r="G115" i="4" s="1"/>
  <c r="I115" i="4" s="1"/>
  <c r="M115" i="4" s="1"/>
  <c r="N120" i="1" s="1"/>
  <c r="B116" i="4"/>
  <c r="J116" i="4"/>
  <c r="L120" i="1" l="1"/>
  <c r="M120" i="1" s="1"/>
  <c r="H120" i="1"/>
  <c r="I120" i="1" s="1"/>
  <c r="F120" i="1"/>
  <c r="G120" i="1" s="1"/>
  <c r="L116" i="4"/>
  <c r="O115" i="4"/>
  <c r="O120" i="1"/>
  <c r="H116" i="4" l="1"/>
  <c r="F116" i="4"/>
  <c r="P120" i="1"/>
  <c r="Q120" i="1" s="1"/>
  <c r="Q115" i="4"/>
  <c r="N116" i="4"/>
  <c r="R120" i="1" l="1"/>
  <c r="S120" i="1" s="1"/>
  <c r="P116" i="4"/>
  <c r="S115" i="4"/>
  <c r="T120" i="1" l="1"/>
  <c r="U120" i="1" s="1"/>
  <c r="R116" i="4"/>
  <c r="U115" i="4"/>
  <c r="W115" i="4" s="1"/>
  <c r="X115" i="4" s="1"/>
  <c r="V120" i="1" l="1"/>
  <c r="T116" i="4"/>
  <c r="V116" i="4" s="1"/>
  <c r="B121" i="1" l="1"/>
  <c r="C121" i="1" s="1"/>
  <c r="C116" i="4"/>
  <c r="K116" i="4"/>
  <c r="J121" i="1"/>
  <c r="K121" i="1" s="1"/>
  <c r="J117" i="4" s="1"/>
  <c r="E116" i="4" l="1"/>
  <c r="G116" i="4" s="1"/>
  <c r="I116" i="4" s="1"/>
  <c r="M116" i="4" s="1"/>
  <c r="O116" i="4" s="1"/>
  <c r="Q116" i="4" s="1"/>
  <c r="D121" i="1"/>
  <c r="E121" i="1" s="1"/>
  <c r="B117" i="4"/>
  <c r="R121" i="1"/>
  <c r="S121" i="1" s="1"/>
  <c r="P121" i="1"/>
  <c r="Q121" i="1" s="1"/>
  <c r="N121" i="1"/>
  <c r="O121" i="1" s="1"/>
  <c r="S116" i="4"/>
  <c r="T121" i="1" s="1"/>
  <c r="L121" i="1" l="1"/>
  <c r="M121" i="1" s="1"/>
  <c r="L117" i="4" s="1"/>
  <c r="H121" i="1"/>
  <c r="I121" i="1" s="1"/>
  <c r="F121" i="1"/>
  <c r="G121" i="1" s="1"/>
  <c r="D117" i="4"/>
  <c r="N117" i="4"/>
  <c r="U116" i="4"/>
  <c r="W116" i="4" s="1"/>
  <c r="X116" i="4" s="1"/>
  <c r="R117" i="4"/>
  <c r="U121" i="1"/>
  <c r="P117" i="4"/>
  <c r="H117" i="4" l="1"/>
  <c r="F117" i="4"/>
  <c r="T117" i="4"/>
  <c r="V117" i="4" s="1"/>
  <c r="V121" i="1"/>
  <c r="C117" i="4" l="1"/>
  <c r="E117" i="4" s="1"/>
  <c r="G117" i="4" s="1"/>
  <c r="I117" i="4" s="1"/>
  <c r="B122" i="1"/>
  <c r="C122" i="1" s="1"/>
  <c r="J122" i="1"/>
  <c r="K122" i="1" s="1"/>
  <c r="K117" i="4"/>
  <c r="H122" i="1" l="1"/>
  <c r="I122" i="1" s="1"/>
  <c r="F122" i="1"/>
  <c r="G122" i="1" s="1"/>
  <c r="D122" i="1"/>
  <c r="E122" i="1" s="1"/>
  <c r="B118" i="4"/>
  <c r="L122" i="1"/>
  <c r="M122" i="1" s="1"/>
  <c r="M117" i="4"/>
  <c r="N122" i="1" s="1"/>
  <c r="J118" i="4"/>
  <c r="H118" i="4" l="1"/>
  <c r="F118" i="4"/>
  <c r="D118" i="4"/>
  <c r="L118" i="4"/>
  <c r="O122" i="1"/>
  <c r="O117" i="4"/>
  <c r="P122" i="1" s="1"/>
  <c r="Q117" i="4" l="1"/>
  <c r="R122" i="1" s="1"/>
  <c r="Q122" i="1"/>
  <c r="N118" i="4"/>
  <c r="P118" i="4" l="1"/>
  <c r="S117" i="4"/>
  <c r="S122" i="1"/>
  <c r="T122" i="1" l="1"/>
  <c r="U122" i="1" s="1"/>
  <c r="R118" i="4"/>
  <c r="U117" i="4"/>
  <c r="W117" i="4" s="1"/>
  <c r="X117" i="4" s="1"/>
  <c r="V122" i="1" l="1"/>
  <c r="T118" i="4"/>
  <c r="V118" i="4" s="1"/>
  <c r="B123" i="1" l="1"/>
  <c r="C123" i="1" s="1"/>
  <c r="C118" i="4"/>
  <c r="E118" i="4" s="1"/>
  <c r="G118" i="4" s="1"/>
  <c r="I118" i="4" s="1"/>
  <c r="J123" i="1"/>
  <c r="K123" i="1" s="1"/>
  <c r="K118" i="4"/>
  <c r="H123" i="1" l="1"/>
  <c r="I123" i="1" s="1"/>
  <c r="F123" i="1"/>
  <c r="G123" i="1" s="1"/>
  <c r="D123" i="1"/>
  <c r="E123" i="1" s="1"/>
  <c r="B119" i="4"/>
  <c r="L123" i="1"/>
  <c r="M123" i="1" s="1"/>
  <c r="J119" i="4"/>
  <c r="M118" i="4"/>
  <c r="N123" i="1" s="1"/>
  <c r="H119" i="4" l="1"/>
  <c r="F119" i="4"/>
  <c r="D119" i="4"/>
  <c r="L119" i="4"/>
  <c r="O118" i="4"/>
  <c r="Q118" i="4" s="1"/>
  <c r="S118" i="4" s="1"/>
  <c r="U118" i="4" s="1"/>
  <c r="O123" i="1"/>
  <c r="T123" i="1" l="1"/>
  <c r="R123" i="1"/>
  <c r="S123" i="1" s="1"/>
  <c r="P123" i="1"/>
  <c r="Q123" i="1" s="1"/>
  <c r="P119" i="4" s="1"/>
  <c r="U123" i="1"/>
  <c r="N119" i="4"/>
  <c r="W118" i="4"/>
  <c r="X118" i="4" s="1"/>
  <c r="T119" i="4" l="1"/>
  <c r="R119" i="4"/>
  <c r="V123" i="1"/>
  <c r="V119" i="4"/>
  <c r="B124" i="1" l="1"/>
  <c r="C124" i="1" s="1"/>
  <c r="C119" i="4"/>
  <c r="J124" i="1"/>
  <c r="K124" i="1" s="1"/>
  <c r="K119" i="4"/>
  <c r="E119" i="4" l="1"/>
  <c r="G119" i="4" s="1"/>
  <c r="I119" i="4" s="1"/>
  <c r="M119" i="4" s="1"/>
  <c r="O119" i="4" s="1"/>
  <c r="Q119" i="4" s="1"/>
  <c r="S119" i="4" s="1"/>
  <c r="D124" i="1"/>
  <c r="E124" i="1" s="1"/>
  <c r="B120" i="4"/>
  <c r="T124" i="1"/>
  <c r="U124" i="1" s="1"/>
  <c r="R124" i="1"/>
  <c r="S124" i="1" s="1"/>
  <c r="P124" i="1"/>
  <c r="Q124" i="1" s="1"/>
  <c r="N124" i="1"/>
  <c r="O124" i="1" s="1"/>
  <c r="J120" i="4"/>
  <c r="U119" i="4"/>
  <c r="L124" i="1" l="1"/>
  <c r="M124" i="1" s="1"/>
  <c r="L120" i="4" s="1"/>
  <c r="H124" i="1"/>
  <c r="I124" i="1" s="1"/>
  <c r="W119" i="4"/>
  <c r="X119" i="4" s="1"/>
  <c r="F124" i="1"/>
  <c r="G124" i="1" s="1"/>
  <c r="V124" i="1" s="1"/>
  <c r="D120" i="4"/>
  <c r="T120" i="4"/>
  <c r="P120" i="4"/>
  <c r="N120" i="4"/>
  <c r="R120" i="4"/>
  <c r="H120" i="4" l="1"/>
  <c r="F120" i="4"/>
  <c r="V120" i="4"/>
  <c r="J125" i="1"/>
  <c r="K125" i="1" s="1"/>
  <c r="B125" i="1"/>
  <c r="C125" i="1" s="1"/>
  <c r="C120" i="4"/>
  <c r="K120" i="4"/>
  <c r="D125" i="1" l="1"/>
  <c r="E125" i="1" s="1"/>
  <c r="E120" i="4"/>
  <c r="F125" i="1" s="1"/>
  <c r="G125" i="1" s="1"/>
  <c r="B121" i="4"/>
  <c r="J121" i="4"/>
  <c r="F121" i="4" l="1"/>
  <c r="G120" i="4"/>
  <c r="D121" i="4"/>
  <c r="I120" i="4" l="1"/>
  <c r="M120" i="4" s="1"/>
  <c r="H125" i="1"/>
  <c r="I125" i="1" s="1"/>
  <c r="N125" i="1" l="1"/>
  <c r="O125" i="1" s="1"/>
  <c r="N121" i="4" s="1"/>
  <c r="O120" i="4"/>
  <c r="L125" i="1"/>
  <c r="M125" i="1" s="1"/>
  <c r="L121" i="4" s="1"/>
  <c r="H121" i="4"/>
  <c r="R125" i="1"/>
  <c r="S125" i="1" s="1"/>
  <c r="S120" i="4"/>
  <c r="T125" i="1" s="1"/>
  <c r="P125" i="1" l="1"/>
  <c r="Q125" i="1" s="1"/>
  <c r="P121" i="4" s="1"/>
  <c r="Q120" i="4"/>
  <c r="R121" i="4"/>
  <c r="U125" i="1"/>
  <c r="U120" i="4"/>
  <c r="W120" i="4" s="1"/>
  <c r="X120" i="4" s="1"/>
  <c r="T121" i="4" l="1"/>
  <c r="V121" i="4" s="1"/>
  <c r="V125" i="1"/>
  <c r="B126" i="1" l="1"/>
  <c r="C126" i="1" s="1"/>
  <c r="C121" i="4"/>
  <c r="J126" i="1"/>
  <c r="K126" i="1" s="1"/>
  <c r="K121" i="4"/>
  <c r="D126" i="1" l="1"/>
  <c r="E126" i="1" s="1"/>
  <c r="E121" i="4"/>
  <c r="G121" i="4" s="1"/>
  <c r="I121" i="4" s="1"/>
  <c r="B122" i="4"/>
  <c r="M121" i="4"/>
  <c r="J122" i="4"/>
  <c r="L126" i="1" l="1"/>
  <c r="M126" i="1" s="1"/>
  <c r="H126" i="1"/>
  <c r="I126" i="1" s="1"/>
  <c r="F126" i="1"/>
  <c r="G126" i="1" s="1"/>
  <c r="D122" i="4"/>
  <c r="N126" i="1"/>
  <c r="O126" i="1" s="1"/>
  <c r="L122" i="4"/>
  <c r="O121" i="4"/>
  <c r="H122" i="4" l="1"/>
  <c r="F122" i="4"/>
  <c r="P126" i="1"/>
  <c r="Q126" i="1" s="1"/>
  <c r="Q121" i="4"/>
  <c r="R126" i="1" s="1"/>
  <c r="N122" i="4"/>
  <c r="P122" i="4" l="1"/>
  <c r="S121" i="4"/>
  <c r="T126" i="1" s="1"/>
  <c r="S126" i="1"/>
  <c r="R122" i="4" l="1"/>
  <c r="U126" i="1"/>
  <c r="U121" i="4"/>
  <c r="W121" i="4" s="1"/>
  <c r="X121" i="4" s="1"/>
  <c r="V126" i="1" l="1"/>
  <c r="T122" i="4"/>
  <c r="V122" i="4" s="1"/>
  <c r="C122" i="4" l="1"/>
  <c r="E122" i="4" s="1"/>
  <c r="G122" i="4" s="1"/>
  <c r="B127" i="1"/>
  <c r="C127" i="1" s="1"/>
  <c r="J127" i="1"/>
  <c r="K127" i="1" s="1"/>
  <c r="K122" i="4"/>
  <c r="I122" i="4" l="1"/>
  <c r="L127" i="1" s="1"/>
  <c r="M127" i="1" s="1"/>
  <c r="L123" i="4" s="1"/>
  <c r="H127" i="1"/>
  <c r="I127" i="1" s="1"/>
  <c r="F127" i="1"/>
  <c r="G127" i="1" s="1"/>
  <c r="D127" i="1"/>
  <c r="E127" i="1" s="1"/>
  <c r="B123" i="4"/>
  <c r="M122" i="4"/>
  <c r="N127" i="1" s="1"/>
  <c r="J123" i="4"/>
  <c r="K123" i="4"/>
  <c r="H123" i="4" l="1"/>
  <c r="F123" i="4"/>
  <c r="D123" i="4"/>
  <c r="O122" i="4"/>
  <c r="P127" i="1" s="1"/>
  <c r="O127" i="1"/>
  <c r="Q122" i="4" l="1"/>
  <c r="R127" i="1" s="1"/>
  <c r="N123" i="4"/>
  <c r="Q127" i="1"/>
  <c r="P123" i="4" l="1"/>
  <c r="S122" i="4"/>
  <c r="S127" i="1"/>
  <c r="T127" i="1" l="1"/>
  <c r="U127" i="1" s="1"/>
  <c r="U122" i="4"/>
  <c r="W122" i="4" s="1"/>
  <c r="X122" i="4" s="1"/>
  <c r="R123" i="4"/>
  <c r="T123" i="4" l="1"/>
  <c r="V127" i="1"/>
  <c r="V123" i="4"/>
  <c r="C123" i="4" l="1"/>
  <c r="B128" i="1"/>
  <c r="C128" i="1" s="1"/>
  <c r="J128" i="1"/>
  <c r="K128" i="1" s="1"/>
  <c r="E123" i="4" l="1"/>
  <c r="D128" i="1"/>
  <c r="E128" i="1" s="1"/>
  <c r="B124" i="4"/>
  <c r="J129" i="1"/>
  <c r="K129" i="1" s="1"/>
  <c r="K124" i="4"/>
  <c r="J124" i="4"/>
  <c r="G123" i="4" l="1"/>
  <c r="L128" i="1"/>
  <c r="M128" i="1" s="1"/>
  <c r="L124" i="4" s="1"/>
  <c r="H128" i="1"/>
  <c r="I128" i="1" s="1"/>
  <c r="F128" i="1"/>
  <c r="G128" i="1" s="1"/>
  <c r="D124" i="4"/>
  <c r="J130" i="1"/>
  <c r="K130" i="1" s="1"/>
  <c r="J125" i="4"/>
  <c r="K125" i="4"/>
  <c r="R128" i="1"/>
  <c r="S128" i="1" s="1"/>
  <c r="S123" i="4"/>
  <c r="T128" i="1" s="1"/>
  <c r="I123" i="4" l="1"/>
  <c r="M123" i="4" s="1"/>
  <c r="O123" i="4" s="1"/>
  <c r="Q123" i="4" s="1"/>
  <c r="N128" i="1"/>
  <c r="O128" i="1" s="1"/>
  <c r="N124" i="4" s="1"/>
  <c r="H124" i="4"/>
  <c r="F124" i="4"/>
  <c r="R124" i="4"/>
  <c r="U128" i="1"/>
  <c r="U123" i="4"/>
  <c r="W123" i="4" s="1"/>
  <c r="X123" i="4" s="1"/>
  <c r="P128" i="1" l="1"/>
  <c r="Q128" i="1" s="1"/>
  <c r="P124" i="4" s="1"/>
  <c r="T124" i="4"/>
  <c r="V128" i="1" l="1"/>
  <c r="V124" i="4"/>
  <c r="C124" i="4"/>
  <c r="B129" i="1"/>
  <c r="C129" i="1" s="1"/>
  <c r="E124" i="4" l="1"/>
  <c r="D129" i="1"/>
  <c r="E129" i="1" s="1"/>
  <c r="B125" i="4"/>
  <c r="G124" i="4" l="1"/>
  <c r="L129" i="1"/>
  <c r="M129" i="1" s="1"/>
  <c r="L125" i="4" s="1"/>
  <c r="H129" i="1"/>
  <c r="I129" i="1" s="1"/>
  <c r="F129" i="1"/>
  <c r="G129" i="1" s="1"/>
  <c r="D125" i="4"/>
  <c r="S124" i="4"/>
  <c r="I124" i="4" l="1"/>
  <c r="M124" i="4" s="1"/>
  <c r="O124" i="4" s="1"/>
  <c r="Q124" i="4" s="1"/>
  <c r="R129" i="1" s="1"/>
  <c r="S129" i="1" s="1"/>
  <c r="R125" i="4" s="1"/>
  <c r="H125" i="4"/>
  <c r="F125" i="4"/>
  <c r="T129" i="1"/>
  <c r="U129" i="1" s="1"/>
  <c r="U124" i="4"/>
  <c r="W124" i="4" s="1"/>
  <c r="X124" i="4" s="1"/>
  <c r="N129" i="1" l="1"/>
  <c r="O129" i="1" s="1"/>
  <c r="N125" i="4" s="1"/>
  <c r="P129" i="1"/>
  <c r="Q129" i="1" s="1"/>
  <c r="P125" i="4" s="1"/>
  <c r="T125" i="4"/>
  <c r="V129" i="1" l="1"/>
  <c r="V125" i="4"/>
  <c r="C125" i="4"/>
  <c r="B130" i="1"/>
  <c r="C130" i="1" s="1"/>
  <c r="D130" i="1" l="1"/>
  <c r="E130" i="1" s="1"/>
  <c r="E125" i="4"/>
  <c r="G125" i="4" s="1"/>
  <c r="I125" i="4" s="1"/>
  <c r="M125" i="4" s="1"/>
  <c r="R130" i="1"/>
  <c r="S130" i="1" s="1"/>
  <c r="S125" i="4"/>
  <c r="T130" i="1" s="1"/>
  <c r="N130" i="1" l="1"/>
  <c r="O130" i="1" s="1"/>
  <c r="O125" i="4"/>
  <c r="L130" i="1"/>
  <c r="M130" i="1" s="1"/>
  <c r="H130" i="1"/>
  <c r="I130" i="1" s="1"/>
  <c r="F130" i="1"/>
  <c r="G130" i="1" s="1"/>
  <c r="U130" i="1"/>
  <c r="U125" i="4"/>
  <c r="Q125" i="4" l="1"/>
  <c r="W125" i="4" s="1"/>
  <c r="X125" i="4" s="1"/>
  <c r="P130" i="1"/>
  <c r="Q130" i="1" s="1"/>
  <c r="V130" i="1" s="1"/>
</calcChain>
</file>

<file path=xl/sharedStrings.xml><?xml version="1.0" encoding="utf-8"?>
<sst xmlns="http://schemas.openxmlformats.org/spreadsheetml/2006/main" count="68" uniqueCount="26">
  <si>
    <t>Payt</t>
  </si>
  <si>
    <t>Bal</t>
  </si>
  <si>
    <t>Balance</t>
  </si>
  <si>
    <t>Rate</t>
  </si>
  <si>
    <t>Description</t>
  </si>
  <si>
    <t>Date</t>
  </si>
  <si>
    <t>Start Date (MMM-YY)</t>
  </si>
  <si>
    <t>Payment</t>
  </si>
  <si>
    <t>Totals</t>
  </si>
  <si>
    <t>Extra Payment</t>
  </si>
  <si>
    <t xml:space="preserve"> </t>
  </si>
  <si>
    <t>Avail.</t>
  </si>
  <si>
    <t>Allocated</t>
  </si>
  <si>
    <t>Additional Allocation</t>
  </si>
  <si>
    <t>Excess Avialable</t>
  </si>
  <si>
    <t>Net</t>
  </si>
  <si>
    <t>Form Version Feb 13,2023</t>
  </si>
  <si>
    <t>Form Version Feb 14,2023</t>
  </si>
  <si>
    <t>Credit Card 1</t>
  </si>
  <si>
    <t>Credit Card 5</t>
  </si>
  <si>
    <t>Truck</t>
  </si>
  <si>
    <t>CC 3</t>
  </si>
  <si>
    <t>CC4</t>
  </si>
  <si>
    <t>Student Loan</t>
  </si>
  <si>
    <t>Rental Property</t>
  </si>
  <si>
    <t>Primary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</si>
</sst>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m\-yyyy"/>
    <numFmt numFmtId="165" formatCode="0.00_);[Red]\(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0212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02124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auto="1"/>
      </bottom>
      <diagonal/>
    </border>
    <border>
      <left/>
      <right style="medium">
        <color auto="1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164" fontId="2" fillId="0" borderId="0" xfId="0" applyNumberFormat="1" applyFont="1"/>
    <xf numFmtId="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  <xf numFmtId="8" fontId="0" fillId="0" borderId="0" xfId="0" applyNumberFormat="1"/>
    <xf numFmtId="0" fontId="6" fillId="0" borderId="0" xfId="0" applyFont="1"/>
    <xf numFmtId="0" fontId="3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0" fontId="0" fillId="0" borderId="0" xfId="0" applyNumberFormat="1"/>
    <xf numFmtId="0" fontId="3" fillId="0" borderId="10" xfId="0" applyFont="1" applyBorder="1"/>
    <xf numFmtId="10" fontId="3" fillId="0" borderId="10" xfId="0" applyNumberFormat="1" applyFont="1" applyBorder="1"/>
    <xf numFmtId="40" fontId="0" fillId="3" borderId="4" xfId="0" applyNumberFormat="1" applyFill="1" applyBorder="1" applyAlignment="1">
      <alignment horizontal="center"/>
    </xf>
    <xf numFmtId="40" fontId="0" fillId="4" borderId="7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10" fontId="0" fillId="0" borderId="0" xfId="1" applyNumberFormat="1" applyFont="1" applyBorder="1" applyAlignment="1" applyProtection="1">
      <alignment horizontal="center"/>
    </xf>
    <xf numFmtId="49" fontId="3" fillId="3" borderId="8" xfId="0" applyNumberFormat="1" applyFont="1" applyFill="1" applyBorder="1" applyAlignment="1">
      <alignment horizontal="center"/>
    </xf>
    <xf numFmtId="8" fontId="3" fillId="0" borderId="10" xfId="0" applyNumberFormat="1" applyFont="1" applyBorder="1"/>
    <xf numFmtId="40" fontId="0" fillId="3" borderId="2" xfId="0" applyNumberFormat="1" applyFill="1" applyBorder="1" applyAlignment="1">
      <alignment horizontal="center"/>
    </xf>
    <xf numFmtId="40" fontId="0" fillId="0" borderId="4" xfId="0" applyNumberFormat="1" applyBorder="1" applyAlignment="1">
      <alignment horizontal="center"/>
    </xf>
    <xf numFmtId="40" fontId="0" fillId="0" borderId="5" xfId="0" applyNumberFormat="1" applyBorder="1" applyAlignment="1">
      <alignment horizontal="center"/>
    </xf>
    <xf numFmtId="165" fontId="3" fillId="3" borderId="9" xfId="0" applyNumberFormat="1" applyFont="1" applyFill="1" applyBorder="1" applyAlignment="1">
      <alignment horizontal="center"/>
    </xf>
    <xf numFmtId="17" fontId="5" fillId="0" borderId="0" xfId="0" applyNumberFormat="1" applyFont="1" applyAlignment="1">
      <alignment horizontal="center"/>
    </xf>
    <xf numFmtId="40" fontId="0" fillId="3" borderId="13" xfId="0" applyNumberFormat="1" applyFill="1" applyBorder="1" applyAlignment="1">
      <alignment horizontal="center"/>
    </xf>
    <xf numFmtId="8" fontId="3" fillId="3" borderId="8" xfId="0" applyNumberFormat="1" applyFont="1" applyFill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8" fontId="3" fillId="0" borderId="0" xfId="0" applyNumberFormat="1" applyFont="1" applyAlignment="1">
      <alignment horizontal="center" wrapText="1"/>
    </xf>
    <xf numFmtId="49" fontId="0" fillId="0" borderId="0" xfId="0" applyNumberFormat="1"/>
    <xf numFmtId="8" fontId="3" fillId="0" borderId="16" xfId="0" applyNumberFormat="1" applyFont="1" applyBorder="1"/>
    <xf numFmtId="165" fontId="3" fillId="3" borderId="19" xfId="0" applyNumberFormat="1" applyFont="1" applyFill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40" fontId="0" fillId="4" borderId="21" xfId="0" applyNumberFormat="1" applyFill="1" applyBorder="1" applyAlignment="1">
      <alignment horizontal="center"/>
    </xf>
    <xf numFmtId="40" fontId="0" fillId="3" borderId="22" xfId="0" applyNumberFormat="1" applyFill="1" applyBorder="1" applyAlignment="1">
      <alignment horizontal="center"/>
    </xf>
    <xf numFmtId="40" fontId="0" fillId="0" borderId="23" xfId="0" applyNumberFormat="1" applyBorder="1" applyAlignment="1">
      <alignment horizontal="center"/>
    </xf>
    <xf numFmtId="40" fontId="0" fillId="3" borderId="23" xfId="0" applyNumberFormat="1" applyFill="1" applyBorder="1" applyAlignment="1">
      <alignment horizontal="center"/>
    </xf>
    <xf numFmtId="40" fontId="0" fillId="0" borderId="24" xfId="0" applyNumberFormat="1" applyBorder="1" applyAlignment="1">
      <alignment horizontal="center"/>
    </xf>
    <xf numFmtId="40" fontId="0" fillId="3" borderId="25" xfId="0" applyNumberFormat="1" applyFill="1" applyBorder="1" applyAlignment="1">
      <alignment horizontal="center"/>
    </xf>
    <xf numFmtId="40" fontId="0" fillId="0" borderId="6" xfId="0" applyNumberFormat="1" applyBorder="1" applyAlignment="1">
      <alignment horizontal="center"/>
    </xf>
    <xf numFmtId="17" fontId="0" fillId="2" borderId="1" xfId="0" applyNumberFormat="1" applyFill="1" applyBorder="1" applyAlignment="1" applyProtection="1">
      <alignment horizontal="center"/>
      <protection locked="0"/>
    </xf>
    <xf numFmtId="40" fontId="0" fillId="2" borderId="1" xfId="0" applyNumberFormat="1" applyFill="1" applyBorder="1" applyAlignment="1" applyProtection="1">
      <alignment horizontal="center"/>
      <protection locked="0"/>
    </xf>
    <xf numFmtId="8" fontId="0" fillId="0" borderId="0" xfId="0" applyNumberFormat="1" applyAlignment="1">
      <alignment horizontal="left"/>
    </xf>
    <xf numFmtId="8" fontId="0" fillId="0" borderId="0" xfId="0" quotePrefix="1" applyNumberFormat="1" applyAlignment="1">
      <alignment horizontal="left"/>
    </xf>
    <xf numFmtId="8" fontId="3" fillId="0" borderId="0" xfId="0" applyNumberFormat="1" applyFont="1"/>
    <xf numFmtId="40" fontId="3" fillId="0" borderId="0" xfId="0" applyNumberFormat="1" applyFont="1" applyAlignment="1" applyProtection="1">
      <alignment horizontal="center"/>
      <protection locked="0"/>
    </xf>
    <xf numFmtId="165" fontId="3" fillId="0" borderId="0" xfId="0" applyNumberFormat="1" applyFont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8" fontId="3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3" fillId="2" borderId="14" xfId="0" applyNumberFormat="1" applyFont="1" applyFill="1" applyBorder="1" applyAlignment="1" applyProtection="1">
      <alignment horizontal="center"/>
      <protection locked="0"/>
    </xf>
    <xf numFmtId="49" fontId="3" fillId="2" borderId="26" xfId="0" applyNumberFormat="1" applyFont="1" applyFill="1" applyBorder="1" applyAlignment="1" applyProtection="1">
      <alignment horizontal="center"/>
      <protection locked="0"/>
    </xf>
    <xf numFmtId="165" fontId="3" fillId="2" borderId="12" xfId="0" applyNumberFormat="1" applyFont="1" applyFill="1" applyBorder="1" applyAlignment="1" applyProtection="1">
      <alignment horizontal="center"/>
      <protection locked="0"/>
    </xf>
    <xf numFmtId="165" fontId="3" fillId="2" borderId="7" xfId="0" applyNumberFormat="1" applyFont="1" applyFill="1" applyBorder="1" applyAlignment="1" applyProtection="1">
      <alignment horizontal="center"/>
      <protection locked="0"/>
    </xf>
    <xf numFmtId="10" fontId="3" fillId="2" borderId="17" xfId="0" applyNumberFormat="1" applyFont="1" applyFill="1" applyBorder="1" applyAlignment="1" applyProtection="1">
      <alignment horizontal="center"/>
      <protection locked="0"/>
    </xf>
    <xf numFmtId="10" fontId="3" fillId="2" borderId="18" xfId="0" applyNumberFormat="1" applyFont="1" applyFill="1" applyBorder="1" applyAlignment="1" applyProtection="1">
      <alignment horizontal="center"/>
      <protection locked="0"/>
    </xf>
    <xf numFmtId="40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165" fontId="3" fillId="2" borderId="14" xfId="0" applyNumberFormat="1" applyFont="1" applyFill="1" applyBorder="1" applyAlignment="1" applyProtection="1">
      <alignment horizontal="center"/>
      <protection locked="0"/>
    </xf>
    <xf numFmtId="165" fontId="3" fillId="2" borderId="15" xfId="0" applyNumberFormat="1" applyFont="1" applyFill="1" applyBorder="1" applyAlignment="1" applyProtection="1">
      <alignment horizontal="center"/>
      <protection locked="0"/>
    </xf>
    <xf numFmtId="10" fontId="3" fillId="2" borderId="12" xfId="0" applyNumberFormat="1" applyFont="1" applyFill="1" applyBorder="1" applyAlignment="1" applyProtection="1">
      <alignment horizontal="center"/>
      <protection locked="0"/>
    </xf>
    <xf numFmtId="10" fontId="3" fillId="2" borderId="7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>
      <alignment horizontal="center"/>
    </xf>
    <xf numFmtId="8" fontId="3" fillId="3" borderId="3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505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C6AFB-709F-4085-A34F-840F3383087A}">
  <sheetPr>
    <pageSetUpPr fitToPage="1"/>
  </sheetPr>
  <dimension ref="A1:W140"/>
  <sheetViews>
    <sheetView showGridLines="0" tabSelected="1" zoomScale="130" zoomScaleNormal="130" workbookViewId="0">
      <pane ySplit="9" topLeftCell="A10" activePane="bottomLeft" state="frozen"/>
      <selection pane="bottomLeft" activeCell="A52" sqref="A52"/>
    </sheetView>
  </sheetViews>
  <sheetFormatPr defaultRowHeight="14.5" outlineLevelRow="1" outlineLevelCol="1" x14ac:dyDescent="0.35"/>
  <cols>
    <col min="1" max="1" width="23.54296875" customWidth="1"/>
    <col min="2" max="8" width="12.54296875" style="2" customWidth="1"/>
    <col min="9" max="11" width="12.54296875" style="3" customWidth="1"/>
    <col min="12" max="21" width="12.54296875" style="3" customWidth="1" outlineLevel="1"/>
    <col min="22" max="22" width="23.26953125" style="3" customWidth="1"/>
  </cols>
  <sheetData>
    <row r="1" spans="1:23" x14ac:dyDescent="0.35">
      <c r="A1" s="4" t="s">
        <v>6</v>
      </c>
      <c r="B1" s="42">
        <v>44986</v>
      </c>
      <c r="C1" s="45" t="s">
        <v>10</v>
      </c>
      <c r="D1" s="44" t="s">
        <v>10</v>
      </c>
      <c r="G1" s="16"/>
      <c r="I1" s="16"/>
      <c r="J1" s="2"/>
      <c r="K1" s="16"/>
      <c r="L1" s="2"/>
      <c r="M1" s="16"/>
      <c r="N1" s="2"/>
      <c r="O1" s="16"/>
      <c r="P1" s="2"/>
      <c r="Q1" s="16"/>
      <c r="R1" s="2"/>
      <c r="S1" s="16"/>
      <c r="T1" s="2"/>
    </row>
    <row r="2" spans="1:23" x14ac:dyDescent="0.35">
      <c r="A2" s="11" t="s">
        <v>9</v>
      </c>
      <c r="B2" s="43">
        <v>586</v>
      </c>
      <c r="G2" s="16"/>
      <c r="I2" s="16"/>
      <c r="J2" s="2"/>
      <c r="K2" s="16"/>
      <c r="L2" s="2"/>
      <c r="M2" s="16"/>
      <c r="N2" s="2"/>
      <c r="O2" s="16"/>
      <c r="P2" s="2"/>
      <c r="Q2" s="16"/>
      <c r="R2" s="2"/>
      <c r="S2" s="16"/>
      <c r="T2" s="2"/>
    </row>
    <row r="3" spans="1:23" ht="14.5" customHeight="1" thickBot="1" x14ac:dyDescent="0.4">
      <c r="A3" s="4"/>
      <c r="B3" s="23"/>
      <c r="G3" s="16"/>
      <c r="I3" s="16"/>
      <c r="J3" s="2"/>
      <c r="K3" s="16"/>
      <c r="L3" s="2"/>
      <c r="M3" s="16"/>
      <c r="N3" s="2"/>
      <c r="O3" s="16"/>
      <c r="P3" s="2"/>
      <c r="Q3" s="16"/>
      <c r="R3" s="2"/>
      <c r="S3" s="16"/>
      <c r="T3" s="2"/>
    </row>
    <row r="4" spans="1:23" ht="15.5" thickTop="1" thickBot="1" x14ac:dyDescent="0.4">
      <c r="A4" s="11" t="s">
        <v>4</v>
      </c>
      <c r="B4" s="60" t="s">
        <v>18</v>
      </c>
      <c r="C4" s="60"/>
      <c r="D4" s="53" t="s">
        <v>19</v>
      </c>
      <c r="E4" s="54"/>
      <c r="F4" s="53" t="s">
        <v>21</v>
      </c>
      <c r="G4" s="54"/>
      <c r="H4" s="53" t="s">
        <v>20</v>
      </c>
      <c r="I4" s="54"/>
      <c r="J4" s="53" t="s">
        <v>22</v>
      </c>
      <c r="K4" s="54"/>
      <c r="L4" s="53" t="s">
        <v>23</v>
      </c>
      <c r="M4" s="54"/>
      <c r="N4" s="53" t="s">
        <v>24</v>
      </c>
      <c r="O4" s="54"/>
      <c r="P4" s="53" t="s">
        <v>25</v>
      </c>
      <c r="Q4" s="54"/>
      <c r="R4" s="53"/>
      <c r="S4" s="54"/>
      <c r="T4" s="53"/>
      <c r="U4" s="54"/>
      <c r="V4" s="17" t="s">
        <v>8</v>
      </c>
    </row>
    <row r="5" spans="1:23" s="5" customFormat="1" ht="15.5" thickTop="1" thickBot="1" x14ac:dyDescent="0.4">
      <c r="A5" s="18" t="s">
        <v>2</v>
      </c>
      <c r="B5" s="61">
        <v>7100</v>
      </c>
      <c r="C5" s="62"/>
      <c r="D5" s="55">
        <v>10800</v>
      </c>
      <c r="E5" s="56"/>
      <c r="F5" s="55">
        <v>18000</v>
      </c>
      <c r="G5" s="56"/>
      <c r="H5" s="55">
        <v>20000</v>
      </c>
      <c r="I5" s="56"/>
      <c r="J5" s="55">
        <v>28000</v>
      </c>
      <c r="K5" s="56"/>
      <c r="L5" s="55">
        <v>24000</v>
      </c>
      <c r="M5" s="56"/>
      <c r="N5" s="55">
        <v>550000</v>
      </c>
      <c r="O5" s="56"/>
      <c r="P5" s="55">
        <v>725000</v>
      </c>
      <c r="Q5" s="56"/>
      <c r="R5" s="55"/>
      <c r="S5" s="56"/>
      <c r="T5" s="55"/>
      <c r="U5" s="56"/>
      <c r="V5" s="22">
        <f>SUM(B5:T5)</f>
        <v>1382900</v>
      </c>
    </row>
    <row r="6" spans="1:23" s="10" customFormat="1" ht="15.5" thickTop="1" thickBot="1" x14ac:dyDescent="0.4">
      <c r="A6" s="12" t="s">
        <v>3</v>
      </c>
      <c r="B6" s="63">
        <v>0.27500000000000002</v>
      </c>
      <c r="C6" s="64"/>
      <c r="D6" s="57">
        <v>0.223</v>
      </c>
      <c r="E6" s="58"/>
      <c r="F6" s="57">
        <v>0.21</v>
      </c>
      <c r="G6" s="58"/>
      <c r="H6" s="57">
        <v>0.05</v>
      </c>
      <c r="I6" s="58"/>
      <c r="J6" s="57">
        <v>0.2</v>
      </c>
      <c r="K6" s="58"/>
      <c r="L6" s="57">
        <v>4.4999999999999998E-2</v>
      </c>
      <c r="M6" s="58"/>
      <c r="N6" s="57">
        <v>0.04</v>
      </c>
      <c r="O6" s="58"/>
      <c r="P6" s="57">
        <v>4.4999999999999998E-2</v>
      </c>
      <c r="Q6" s="58"/>
      <c r="R6" s="57"/>
      <c r="S6" s="58"/>
      <c r="T6" s="57"/>
      <c r="U6" s="58"/>
      <c r="V6" s="33"/>
    </row>
    <row r="7" spans="1:23" s="5" customFormat="1" ht="15.5" thickTop="1" thickBot="1" x14ac:dyDescent="0.4">
      <c r="A7" s="32" t="s">
        <v>7</v>
      </c>
      <c r="B7" s="59">
        <v>255</v>
      </c>
      <c r="C7" s="59"/>
      <c r="D7" s="59">
        <v>240</v>
      </c>
      <c r="E7" s="59"/>
      <c r="F7" s="59">
        <v>380</v>
      </c>
      <c r="G7" s="59"/>
      <c r="H7" s="59">
        <v>600</v>
      </c>
      <c r="I7" s="59"/>
      <c r="J7" s="59">
        <v>560</v>
      </c>
      <c r="K7" s="59"/>
      <c r="L7" s="59">
        <v>220</v>
      </c>
      <c r="M7" s="59"/>
      <c r="N7" s="59">
        <v>3600</v>
      </c>
      <c r="O7" s="59"/>
      <c r="P7" s="59">
        <v>4800</v>
      </c>
      <c r="Q7" s="59"/>
      <c r="R7" s="59"/>
      <c r="S7" s="59"/>
      <c r="T7" s="59"/>
      <c r="U7" s="59"/>
      <c r="V7" s="49">
        <f>SUM(B7:U7)+B2</f>
        <v>11241</v>
      </c>
    </row>
    <row r="8" spans="1:23" s="5" customFormat="1" ht="15.5" thickTop="1" thickBot="1" x14ac:dyDescent="0.4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8"/>
    </row>
    <row r="9" spans="1:23" ht="15.5" thickTop="1" thickBot="1" x14ac:dyDescent="0.4">
      <c r="A9" s="50" t="s">
        <v>5</v>
      </c>
      <c r="B9" s="51" t="s">
        <v>0</v>
      </c>
      <c r="C9" s="51" t="s">
        <v>1</v>
      </c>
      <c r="D9" s="51" t="s">
        <v>0</v>
      </c>
      <c r="E9" s="51" t="s">
        <v>1</v>
      </c>
      <c r="F9" s="51" t="s">
        <v>0</v>
      </c>
      <c r="G9" s="51" t="s">
        <v>1</v>
      </c>
      <c r="H9" s="51" t="s">
        <v>0</v>
      </c>
      <c r="I9" s="51" t="s">
        <v>1</v>
      </c>
      <c r="J9" s="51" t="s">
        <v>0</v>
      </c>
      <c r="K9" s="51" t="s">
        <v>1</v>
      </c>
      <c r="L9" s="51" t="s">
        <v>0</v>
      </c>
      <c r="M9" s="51" t="s">
        <v>1</v>
      </c>
      <c r="N9" s="51" t="s">
        <v>0</v>
      </c>
      <c r="O9" s="51" t="s">
        <v>1</v>
      </c>
      <c r="P9" s="51" t="s">
        <v>0</v>
      </c>
      <c r="Q9" s="51" t="s">
        <v>1</v>
      </c>
      <c r="R9" s="51" t="s">
        <v>0</v>
      </c>
      <c r="S9" s="51" t="s">
        <v>1</v>
      </c>
      <c r="T9" s="51" t="s">
        <v>0</v>
      </c>
      <c r="U9" s="51" t="s">
        <v>1</v>
      </c>
      <c r="V9" s="52"/>
    </row>
    <row r="10" spans="1:23" ht="15.5" thickTop="1" thickBot="1" x14ac:dyDescent="0.4">
      <c r="A10" s="34">
        <f>B1</f>
        <v>44986</v>
      </c>
      <c r="B10" s="35">
        <f>IFERROR(IF(B$5=0,0,IF(B$5*(1+B$6/12)&gt;B7+B2+'Allocation Table'!$V5,B7+B2+'Allocation Table'!$V5,B$5*(1+B$6/12))),0)</f>
        <v>841</v>
      </c>
      <c r="C10" s="36">
        <f>IFERROR((B5)*(1+B6/12)-B10,0)</f>
        <v>6421.7083333333339</v>
      </c>
      <c r="D10" s="35">
        <f>IFERROR(IF(D$5=0,0,IF(D$5*(1+D$6/12)&gt;D7+'Allocation Table'!$V5-'Allocation Table'!C5,D7+'Allocation Table'!$V5-'Allocation Table'!C5,D$5*(1+D$6/12))),0)</f>
        <v>240</v>
      </c>
      <c r="E10" s="37">
        <f>IFERROR(D5*(1+D6/12)-D10,0)</f>
        <v>10760.7</v>
      </c>
      <c r="F10" s="35">
        <f>IFERROR(IF(F$5=0,0,IF(F$5*(1+F$6/12)&gt;F7+'Allocation Table'!$V5-SUM('Allocation Table'!C5,'Allocation Table'!E5),F7+'Allocation Table'!$V5-SUM('Allocation Table'!C5,'Allocation Table'!E5),F$5*(1+F$6/12))),0)</f>
        <v>380</v>
      </c>
      <c r="G10" s="37">
        <f>IFERROR(F5*(1+F6/12)-F10,0)</f>
        <v>17935</v>
      </c>
      <c r="H10" s="35">
        <f>IFERROR(IF(H$5=0,0,IF(H$5*(1+H$6/12)&gt;H7+'Allocation Table'!$V5-SUM('Allocation Table'!C5,'Allocation Table'!E5,'Allocation Table'!G5),H7+'Allocation Table'!$V5-SUM('Allocation Table'!C5,'Allocation Table'!E5,'Allocation Table'!G5),H$5*(1+H$6/12))),0)</f>
        <v>600</v>
      </c>
      <c r="I10" s="37">
        <f>IFERROR(H5*(1+H6/12)-H10,0)</f>
        <v>19483.333333333332</v>
      </c>
      <c r="J10" s="35">
        <f>IFERROR(IF(J$5=0,0,IF(J$5*(1+J$6/12)&gt;J7+'Allocation Table'!$V5-SUM('Allocation Table'!C5,'Allocation Table'!E5,'Allocation Table'!G5,'Allocation Table'!I5),J7+'Allocation Table'!$V5-SUM('Allocation Table'!C5,'Allocation Table'!E5,'Allocation Table'!G5,'Allocation Table'!I5),J$5*(1+J$6/12))),0)</f>
        <v>560</v>
      </c>
      <c r="K10" s="38">
        <f>IFERROR(J5*(1+J6/12)-J10,0)</f>
        <v>27906.666666666664</v>
      </c>
      <c r="L10" s="35">
        <f>IFERROR(IF(L$5=0,0,IF(L$5*(1+L$6/12)&gt;L7+'Allocation Table'!$V5-SUM('Allocation Table'!C5,'Allocation Table'!E5,'Allocation Table'!G5,'Allocation Table'!I5,'Allocation Table'!K5),L7+'Allocation Table'!$V5-SUM('Allocation Table'!C5,'Allocation Table'!E5,'Allocation Table'!G5,'Allocation Table'!I5,'Allocation Table'!K5),L$5*(1+L$6/12))),0)</f>
        <v>220</v>
      </c>
      <c r="M10" s="37">
        <f>IFERROR(L5*(1+L6/12)-L10,0)</f>
        <v>23869.999999999996</v>
      </c>
      <c r="N10" s="35">
        <f>IFERROR(IF(N$5=0,0,IF(N$5*(1+N$6/12)&gt;N7+'Allocation Table'!$V5-SUM('Allocation Table'!C5,'Allocation Table'!E5,'Allocation Table'!G5,'Allocation Table'!I5,'Allocation Table'!K5,'Allocation Table'!M5),N7+'Allocation Table'!$V5-SUM('Allocation Table'!C5,'Allocation Table'!E5,'Allocation Table'!G5,'Allocation Table'!I5,'Allocation Table'!K5,'Allocation Table'!M5),N$5*(1+N$6/12))),0)</f>
        <v>3600</v>
      </c>
      <c r="O10" s="38">
        <f>IFERROR(N5*(1+N6/12)-N10,0)</f>
        <v>548233.33333333337</v>
      </c>
      <c r="P10" s="35">
        <f>IFERROR(IF(P$5=0,0,IF(P$5*(1+P$6/12)&gt;P7+'Allocation Table'!$V5-SUM('Allocation Table'!C5,'Allocation Table'!E5,'Allocation Table'!G5,'Allocation Table'!I5,'Allocation Table'!K5,'Allocation Table'!M5,'Allocation Table'!O5),P7+'Allocation Table'!$V5-SUM('Allocation Table'!C5,'Allocation Table'!E5,'Allocation Table'!G5,'Allocation Table'!I5,'Allocation Table'!K5,'Allocation Table'!M5,'Allocation Table'!O5),P$5*(1+P$6/12))),0)</f>
        <v>4800</v>
      </c>
      <c r="Q10" s="37">
        <f>IFERROR(P5*(1+P6/12)-P10,0)</f>
        <v>722918.75</v>
      </c>
      <c r="R10" s="35">
        <f>IFERROR(IF(R$5=0,0,IF(R$5*(1+R$6/12)&gt;R7+'Allocation Table'!$V5-SUM('Allocation Table'!C5,'Allocation Table'!E5,'Allocation Table'!G5,'Allocation Table'!I5,'Allocation Table'!K5,'Allocation Table'!M5,'Allocation Table'!O5,'Allocation Table'!Q5),R7+'Allocation Table'!$V5-SUM('Allocation Table'!C5,'Allocation Table'!E5,'Allocation Table'!G5,'Allocation Table'!I5,'Allocation Table'!K5,'Allocation Table'!M5,'Allocation Table'!O5,'Allocation Table'!Q5),R$5*(1+R$6/12))),0)</f>
        <v>0</v>
      </c>
      <c r="S10" s="38">
        <f>IFERROR(R5*(1+R6/12)-R10,0)</f>
        <v>0</v>
      </c>
      <c r="T10" s="35">
        <f>IFERROR(IF(T$5=0,0,IF(T$5*(1+T$6/12)&gt;T7+'Allocation Table'!$V5-SUM('Allocation Table'!C5,'Allocation Table'!E5,'Allocation Table'!G5,'Allocation Table'!I5,'Allocation Table'!K5,'Allocation Table'!M5,'Allocation Table'!O5,'Allocation Table'!Q5,'Allocation Table'!S5),T7+'Allocation Table'!$V5-SUM('Allocation Table'!C5,'Allocation Table'!E5,'Allocation Table'!G5,'Allocation Table'!I5,'Allocation Table'!K5,'Allocation Table'!M5,'Allocation Table'!O5,'Allocation Table'!Q5,'Allocation Table'!S5),T$5*(1+T$6/12))),0)</f>
        <v>0</v>
      </c>
      <c r="U10" s="39">
        <f>IFERROR(T5*(1+T6/12)-T10,0)</f>
        <v>0</v>
      </c>
      <c r="V10" s="40">
        <f t="shared" ref="V10:V41" si="0">C10+E10+G10+I10+K10+M10+O10+Q10+S10+U10</f>
        <v>1377529.4916666667</v>
      </c>
    </row>
    <row r="11" spans="1:23" ht="15" outlineLevel="1" thickBot="1" x14ac:dyDescent="0.4">
      <c r="A11" s="9">
        <f>DATE(YEAR(A10),MONTH(A10)+1,1)</f>
        <v>45017</v>
      </c>
      <c r="B11" s="14">
        <f>IFERROR(IF(C10=0,0,IF(C10*(1+B$6/12)&gt;B$7+B$2+'Allocation Table'!$V6,B$7+B$2+'Allocation Table'!$V6,C10*(1+B$6/12))),0)</f>
        <v>841</v>
      </c>
      <c r="C11" s="24">
        <f>IFERROR(C10*(1+B$6/12)-B11,0)</f>
        <v>5727.8724826388898</v>
      </c>
      <c r="D11" s="14">
        <f>IFERROR(IF(E10=0,0,IF(E10*(1+D$6/12)&gt;D$7+'Allocation Table'!$V6-'Allocation Table'!C6,D$7+'Allocation Table'!$V6-'Allocation Table'!C6,E10*(1+D$6/12))),0)</f>
        <v>240</v>
      </c>
      <c r="E11" s="41">
        <f>IFERROR(E10*(1+D$6/12)-D11,0)</f>
        <v>10720.669675000001</v>
      </c>
      <c r="F11" s="14">
        <f>IFERROR(IF(G10=0,0,IF(G10*(1+F$6/12)&gt;F$7+'Allocation Table'!$V6-SUM('Allocation Table'!C6,'Allocation Table'!E6),F$7+'Allocation Table'!$V6-SUM('Allocation Table'!C6,'Allocation Table'!E6),G10*(1+F$6/12))),0)</f>
        <v>380</v>
      </c>
      <c r="G11" s="13">
        <f>IFERROR(G10*(1+F$6/12)-F11,0)</f>
        <v>17868.862500000003</v>
      </c>
      <c r="H11" s="14">
        <f>IFERROR(IF(I10=0,0,IF(I10*(1+H$6/12)&gt;H$7+'Allocation Table'!$V6-SUM('Allocation Table'!C6,'Allocation Table'!E6,'Allocation Table'!G6),H$7+'Allocation Table'!$V6-SUM('Allocation Table'!C6,'Allocation Table'!E6,'Allocation Table'!G6),I10*(1+H$6/12))),0)</f>
        <v>600</v>
      </c>
      <c r="I11" s="20">
        <f>IFERROR(I10*(1+H$6/12)-H11,0)</f>
        <v>18964.513888888887</v>
      </c>
      <c r="J11" s="14">
        <f>IFERROR(IF(K10=0,0,IF(K10*(1+J$6/12)&gt;J$7+'Allocation Table'!$V6-SUM('Allocation Table'!C6,'Allocation Table'!E6,'Allocation Table'!G6,'Allocation Table'!I6),J$7+'Allocation Table'!$V6-SUM('Allocation Table'!C6,'Allocation Table'!E6,'Allocation Table'!G6,'Allocation Table'!I6),K10*(1+J$6/12))),0)</f>
        <v>560</v>
      </c>
      <c r="K11" s="13">
        <f>IFERROR(K10*(1+J$6/12)-J11,0)</f>
        <v>27811.777777777774</v>
      </c>
      <c r="L11" s="14">
        <f>IFERROR(IF(M10=0,0,IF(M10*(1+L$6/12)&gt;L$7+'Allocation Table'!$V6-SUM('Allocation Table'!C6,'Allocation Table'!E6,'Allocation Table'!G6,'Allocation Table'!I6,'Allocation Table'!K6),L$7+'Allocation Table'!$V6-SUM('Allocation Table'!C6,'Allocation Table'!E6,'Allocation Table'!G6,'Allocation Table'!I6,'Allocation Table'!K6),M10*(1+L$6/12))),0)</f>
        <v>220</v>
      </c>
      <c r="M11" s="20">
        <f>IFERROR(M10*(1+L$6/12)-L11,0)</f>
        <v>23739.512499999993</v>
      </c>
      <c r="N11" s="14">
        <f>IFERROR(IF(O10=0,0,IF(O10*(1+N$6/12)&gt;N$7+'Allocation Table'!$V6-SUM('Allocation Table'!C6,'Allocation Table'!E6,'Allocation Table'!G6,'Allocation Table'!I6,'Allocation Table'!K6,'Allocation Table'!M6),N$7+'Allocation Table'!$V6-SUM('Allocation Table'!C6,'Allocation Table'!E6,'Allocation Table'!G6,'Allocation Table'!I6,'Allocation Table'!K6,'Allocation Table'!M6),O10*(1+N$6/12))),0)</f>
        <v>3600</v>
      </c>
      <c r="O11" s="13">
        <f>IFERROR(O10*(1+N$6/12)-N11,0)</f>
        <v>546460.77777777787</v>
      </c>
      <c r="P11" s="14">
        <f>IFERROR(IF(Q10=0,0,IF(Q10*(1+P$6/12)&gt;P$7+'Allocation Table'!$V6-SUM('Allocation Table'!C6,'Allocation Table'!E6,'Allocation Table'!G6,'Allocation Table'!I6,'Allocation Table'!K6,'Allocation Table'!M6,'Allocation Table'!O6),P$7+'Allocation Table'!$V6-SUM('Allocation Table'!C6,'Allocation Table'!E6,'Allocation Table'!G6,'Allocation Table'!I6,'Allocation Table'!K6,'Allocation Table'!M6,'Allocation Table'!O6),Q10*(1+P$6/12))),0)</f>
        <v>4800</v>
      </c>
      <c r="Q11" s="20">
        <f>IFERROR(Q10*(1+P$6/12)-P11,0)</f>
        <v>720829.6953125</v>
      </c>
      <c r="R11" s="14">
        <f>IFERROR(IF(S10=0,0,IF(S10*(1+R$6/12)&gt;R$7+'Allocation Table'!$V6-SUM('Allocation Table'!C6,'Allocation Table'!E6,'Allocation Table'!G6,'Allocation Table'!I6,'Allocation Table'!K6,'Allocation Table'!M6,'Allocation Table'!O6,'Allocation Table'!Q6),R$7+'Allocation Table'!$V6-SUM('Allocation Table'!C6,'Allocation Table'!E6,'Allocation Table'!G6,'Allocation Table'!I6,'Allocation Table'!K6,'Allocation Table'!M6,'Allocation Table'!O6,'Allocation Table'!Q6),S10*(1+R$6/12))),0)</f>
        <v>0</v>
      </c>
      <c r="S11" s="13">
        <f>IFERROR(S10*(1+R$6/12)-R11,0)</f>
        <v>0</v>
      </c>
      <c r="T11" s="14">
        <f>IFERROR(IF(U10=0,0,IF(U10*(1+T$6/12)&gt;T$7+'Allocation Table'!$V6-SUM('Allocation Table'!C6,'Allocation Table'!E6,'Allocation Table'!G6,'Allocation Table'!I6,'Allocation Table'!K6,'Allocation Table'!M6,'Allocation Table'!O6,'Allocation Table'!Q6,'Allocation Table'!S6),T$7+'Allocation Table'!$V6-SUM('Allocation Table'!C6,'Allocation Table'!E6,'Allocation Table'!G6,'Allocation Table'!I6,'Allocation Table'!K6,'Allocation Table'!M6,'Allocation Table'!O6,'Allocation Table'!Q6,'Allocation Table'!S6),U10*(1+T$6/12))),0)</f>
        <v>0</v>
      </c>
      <c r="U11" s="21">
        <f>IFERROR(U10*(1+T$6/12)-T11,0)</f>
        <v>0</v>
      </c>
      <c r="V11" s="19">
        <f t="shared" si="0"/>
        <v>1372123.6819145833</v>
      </c>
    </row>
    <row r="12" spans="1:23" ht="15.5" outlineLevel="1" thickTop="1" thickBot="1" x14ac:dyDescent="0.4">
      <c r="A12" s="9">
        <f t="shared" ref="A12:A75" si="1">DATE(YEAR(A11),MONTH(A11)+1,1)</f>
        <v>45047</v>
      </c>
      <c r="B12" s="14">
        <f>IFERROR(IF(C11=0,0,IF(C11*(1+B$6/12)&gt;B$7+B$2+'Allocation Table'!$V7,B$7+B$2+'Allocation Table'!$V7,C11*(1+B$6/12))),0)</f>
        <v>841</v>
      </c>
      <c r="C12" s="24">
        <f t="shared" ref="C12:C75" si="2">IFERROR(C11*(1+B$6/12)-B12,0)</f>
        <v>5018.1362270326981</v>
      </c>
      <c r="D12" s="14">
        <f>IFERROR(IF(E11=0,0,IF(E11*(1+D$6/12)&gt;D$7+'Allocation Table'!$V7-'Allocation Table'!C7,D$7+'Allocation Table'!$V7-'Allocation Table'!C7,E11*(1+D$6/12))),0)</f>
        <v>240</v>
      </c>
      <c r="E12" s="37">
        <f t="shared" ref="E12:E75" si="3">IFERROR(E11*(1+D$6/12)-D12,0)</f>
        <v>10679.895453127085</v>
      </c>
      <c r="F12" s="14">
        <f>IFERROR(IF(G11=0,0,IF(G11*(1+F$6/12)&gt;F$7+'Allocation Table'!$V7-SUM('Allocation Table'!C7,'Allocation Table'!E7),F$7+'Allocation Table'!$V7-SUM('Allocation Table'!C7,'Allocation Table'!E7),G11*(1+F$6/12))),0)</f>
        <v>380</v>
      </c>
      <c r="G12" s="13">
        <f t="shared" ref="G12:G75" si="4">IFERROR(G11*(1+F$6/12)-F12,0)</f>
        <v>17801.567593750005</v>
      </c>
      <c r="H12" s="14">
        <f>IFERROR(IF(I11=0,0,IF(I11*(1+H$6/12)&gt;H$7+'Allocation Table'!$V7-SUM('Allocation Table'!C7,'Allocation Table'!E7,'Allocation Table'!G7),H$7+'Allocation Table'!$V7-SUM('Allocation Table'!C7,'Allocation Table'!E7,'Allocation Table'!G7),I11*(1+H$6/12))),0)</f>
        <v>600</v>
      </c>
      <c r="I12" s="20">
        <f t="shared" ref="I12:I75" si="5">IFERROR(I11*(1+H$6/12)-H12,0)</f>
        <v>18443.532696759255</v>
      </c>
      <c r="J12" s="14">
        <f>IFERROR(IF(K11=0,0,IF(K11*(1+J$6/12)&gt;J$7+'Allocation Table'!$V7-SUM('Allocation Table'!C7,'Allocation Table'!E7,'Allocation Table'!G7,'Allocation Table'!I7),J$7+'Allocation Table'!$V7-SUM('Allocation Table'!C7,'Allocation Table'!E7,'Allocation Table'!G7,'Allocation Table'!I7),K11*(1+J$6/12))),0)</f>
        <v>560</v>
      </c>
      <c r="K12" s="13">
        <f t="shared" ref="K12:K75" si="6">IFERROR(K11*(1+J$6/12)-J12,0)</f>
        <v>27715.307407407403</v>
      </c>
      <c r="L12" s="14">
        <f>IFERROR(IF(M11=0,0,IF(M11*(1+L$6/12)&gt;L$7+'Allocation Table'!$V7-SUM('Allocation Table'!C7,'Allocation Table'!E7,'Allocation Table'!G7,'Allocation Table'!I7,'Allocation Table'!K7),L$7+'Allocation Table'!$V7-SUM('Allocation Table'!C7,'Allocation Table'!E7,'Allocation Table'!G7,'Allocation Table'!I7,'Allocation Table'!K7),M11*(1+L$6/12))),0)</f>
        <v>220</v>
      </c>
      <c r="M12" s="20">
        <f t="shared" ref="M12:M75" si="7">IFERROR(M11*(1+L$6/12)-L12,0)</f>
        <v>23608.53567187499</v>
      </c>
      <c r="N12" s="14">
        <f>IFERROR(IF(O11=0,0,IF(O11*(1+N$6/12)&gt;N$7+'Allocation Table'!$V7-SUM('Allocation Table'!C7,'Allocation Table'!E7,'Allocation Table'!G7,'Allocation Table'!I7,'Allocation Table'!K7,'Allocation Table'!M7),N$7+'Allocation Table'!$V7-SUM('Allocation Table'!C7,'Allocation Table'!E7,'Allocation Table'!G7,'Allocation Table'!I7,'Allocation Table'!K7,'Allocation Table'!M7),O11*(1+N$6/12))),0)</f>
        <v>3600</v>
      </c>
      <c r="O12" s="13">
        <f t="shared" ref="O12:O75" si="8">IFERROR(O11*(1+N$6/12)-N12,0)</f>
        <v>544682.31370370381</v>
      </c>
      <c r="P12" s="14">
        <f>IFERROR(IF(Q11=0,0,IF(Q11*(1+P$6/12)&gt;P$7+'Allocation Table'!$V7-SUM('Allocation Table'!C7,'Allocation Table'!E7,'Allocation Table'!G7,'Allocation Table'!I7,'Allocation Table'!K7,'Allocation Table'!M7,'Allocation Table'!O7),P$7+'Allocation Table'!$V7-SUM('Allocation Table'!C7,'Allocation Table'!E7,'Allocation Table'!G7,'Allocation Table'!I7,'Allocation Table'!K7,'Allocation Table'!M7,'Allocation Table'!O7),Q11*(1+P$6/12))),0)</f>
        <v>4800</v>
      </c>
      <c r="Q12" s="20">
        <f t="shared" ref="Q12:Q75" si="9">IFERROR(Q11*(1+P$6/12)-P12,0)</f>
        <v>718732.80666992185</v>
      </c>
      <c r="R12" s="14">
        <f>IFERROR(IF(S11=0,0,IF(S11*(1+R$6/12)&gt;R$7+'Allocation Table'!$V7-SUM('Allocation Table'!C7,'Allocation Table'!E7,'Allocation Table'!G7,'Allocation Table'!I7,'Allocation Table'!K7,'Allocation Table'!M7,'Allocation Table'!O7,'Allocation Table'!Q7),R$7+'Allocation Table'!$V7-SUM('Allocation Table'!C7,'Allocation Table'!E7,'Allocation Table'!G7,'Allocation Table'!I7,'Allocation Table'!K7,'Allocation Table'!M7,'Allocation Table'!O7,'Allocation Table'!Q7),S11*(1+R$6/12))),0)</f>
        <v>0</v>
      </c>
      <c r="S12" s="13">
        <f t="shared" ref="S12:S75" si="10">IFERROR(S11*(1+R$6/12)-R12,0)</f>
        <v>0</v>
      </c>
      <c r="T12" s="14">
        <f>IFERROR(IF(U11=0,0,IF(U11*(1+T$6/12)&gt;T$7+'Allocation Table'!$V7-SUM('Allocation Table'!C7,'Allocation Table'!E7,'Allocation Table'!G7,'Allocation Table'!I7,'Allocation Table'!K7,'Allocation Table'!M7,'Allocation Table'!O7,'Allocation Table'!Q7,'Allocation Table'!S7),T$7+'Allocation Table'!$V7-SUM('Allocation Table'!C7,'Allocation Table'!E7,'Allocation Table'!G7,'Allocation Table'!I7,'Allocation Table'!K7,'Allocation Table'!M7,'Allocation Table'!O7,'Allocation Table'!Q7,'Allocation Table'!S7),U11*(1+T$6/12))),0)</f>
        <v>0</v>
      </c>
      <c r="U12" s="21">
        <f t="shared" ref="U12:U75" si="11">IFERROR(U11*(1+T$6/12)-T12,0)</f>
        <v>0</v>
      </c>
      <c r="V12" s="19">
        <f t="shared" si="0"/>
        <v>1366682.0954235771</v>
      </c>
    </row>
    <row r="13" spans="1:23" ht="15.5" outlineLevel="1" thickTop="1" thickBot="1" x14ac:dyDescent="0.4">
      <c r="A13" s="9">
        <f t="shared" si="1"/>
        <v>45078</v>
      </c>
      <c r="B13" s="14">
        <f>IFERROR(IF(C12=0,0,IF(C12*(1+B$6/12)&gt;B$7+B$2+'Allocation Table'!$V8,B$7+B$2+'Allocation Table'!$V8,C12*(1+B$6/12))),0)</f>
        <v>841</v>
      </c>
      <c r="C13" s="24">
        <f t="shared" si="2"/>
        <v>4292.1351822355309</v>
      </c>
      <c r="D13" s="14">
        <f>IFERROR(IF(E12=0,0,IF(E12*(1+D$6/12)&gt;D$7+'Allocation Table'!$V8-'Allocation Table'!C8,D$7+'Allocation Table'!$V8-'Allocation Table'!C8,E12*(1+D$6/12))),0)</f>
        <v>240</v>
      </c>
      <c r="E13" s="20">
        <f t="shared" si="3"/>
        <v>10638.363510297697</v>
      </c>
      <c r="F13" s="14">
        <f>IFERROR(IF(G12=0,0,IF(G12*(1+F$6/12)&gt;F$7+'Allocation Table'!$V8-SUM('Allocation Table'!C8,'Allocation Table'!E8),F$7+'Allocation Table'!$V8-SUM('Allocation Table'!C8,'Allocation Table'!E8),G12*(1+F$6/12))),0)</f>
        <v>380</v>
      </c>
      <c r="G13" s="13">
        <f t="shared" si="4"/>
        <v>17733.095026640633</v>
      </c>
      <c r="H13" s="14">
        <f>IFERROR(IF(I12=0,0,IF(I12*(1+H$6/12)&gt;H$7+'Allocation Table'!$V8-SUM('Allocation Table'!C8,'Allocation Table'!E8,'Allocation Table'!G8),H$7+'Allocation Table'!$V8-SUM('Allocation Table'!C8,'Allocation Table'!E8,'Allocation Table'!G8),I12*(1+H$6/12))),0)</f>
        <v>600</v>
      </c>
      <c r="I13" s="20">
        <f t="shared" si="5"/>
        <v>17920.380749662418</v>
      </c>
      <c r="J13" s="14">
        <f>IFERROR(IF(K12=0,0,IF(K12*(1+J$6/12)&gt;J$7+'Allocation Table'!$V8-SUM('Allocation Table'!C8,'Allocation Table'!E8,'Allocation Table'!G8,'Allocation Table'!I8),J$7+'Allocation Table'!$V8-SUM('Allocation Table'!C8,'Allocation Table'!E8,'Allocation Table'!G8,'Allocation Table'!I8),K12*(1+J$6/12))),0)</f>
        <v>560</v>
      </c>
      <c r="K13" s="13">
        <f t="shared" si="6"/>
        <v>27617.229197530858</v>
      </c>
      <c r="L13" s="14">
        <f>IFERROR(IF(M12=0,0,IF(M12*(1+L$6/12)&gt;L$7+'Allocation Table'!$V8-SUM('Allocation Table'!C8,'Allocation Table'!E8,'Allocation Table'!G8,'Allocation Table'!I8,'Allocation Table'!K8),L$7+'Allocation Table'!$V8-SUM('Allocation Table'!C8,'Allocation Table'!E8,'Allocation Table'!G8,'Allocation Table'!I8,'Allocation Table'!K8),M12*(1+L$6/12))),0)</f>
        <v>220</v>
      </c>
      <c r="M13" s="20">
        <f t="shared" si="7"/>
        <v>23477.067680644519</v>
      </c>
      <c r="N13" s="14">
        <f>IFERROR(IF(O12=0,0,IF(O12*(1+N$6/12)&gt;N$7+'Allocation Table'!$V8-SUM('Allocation Table'!C8,'Allocation Table'!E8,'Allocation Table'!G8,'Allocation Table'!I8,'Allocation Table'!K8,'Allocation Table'!M8),N$7+'Allocation Table'!$V8-SUM('Allocation Table'!C8,'Allocation Table'!E8,'Allocation Table'!G8,'Allocation Table'!I8,'Allocation Table'!K8,'Allocation Table'!M8),O12*(1+N$6/12))),0)</f>
        <v>3600</v>
      </c>
      <c r="O13" s="13">
        <f t="shared" si="8"/>
        <v>542897.92141604947</v>
      </c>
      <c r="P13" s="14">
        <f>IFERROR(IF(Q12=0,0,IF(Q12*(1+P$6/12)&gt;P$7+'Allocation Table'!$V8-SUM('Allocation Table'!C8,'Allocation Table'!E8,'Allocation Table'!G8,'Allocation Table'!I8,'Allocation Table'!K8,'Allocation Table'!M8,'Allocation Table'!O8),P$7+'Allocation Table'!$V8-SUM('Allocation Table'!C8,'Allocation Table'!E8,'Allocation Table'!G8,'Allocation Table'!I8,'Allocation Table'!K8,'Allocation Table'!M8,'Allocation Table'!O8),Q12*(1+P$6/12))),0)</f>
        <v>4800</v>
      </c>
      <c r="Q13" s="20">
        <f t="shared" si="9"/>
        <v>716628.05469493405</v>
      </c>
      <c r="R13" s="14">
        <f>IFERROR(IF(S12=0,0,IF(S12*(1+R$6/12)&gt;R$7+'Allocation Table'!$V8-SUM('Allocation Table'!C8,'Allocation Table'!E8,'Allocation Table'!G8,'Allocation Table'!I8,'Allocation Table'!K8,'Allocation Table'!M8,'Allocation Table'!O8,'Allocation Table'!Q8),R$7+'Allocation Table'!$V8-SUM('Allocation Table'!C8,'Allocation Table'!E8,'Allocation Table'!G8,'Allocation Table'!I8,'Allocation Table'!K8,'Allocation Table'!M8,'Allocation Table'!O8,'Allocation Table'!Q8),S12*(1+R$6/12))),0)</f>
        <v>0</v>
      </c>
      <c r="S13" s="13">
        <f t="shared" si="10"/>
        <v>0</v>
      </c>
      <c r="T13" s="14">
        <f>IFERROR(IF(U12=0,0,IF(U12*(1+T$6/12)&gt;T$7+'Allocation Table'!$V8-SUM('Allocation Table'!C8,'Allocation Table'!E8,'Allocation Table'!G8,'Allocation Table'!I8,'Allocation Table'!K8,'Allocation Table'!M8,'Allocation Table'!O8,'Allocation Table'!Q8,'Allocation Table'!S8),T$7+'Allocation Table'!$V8-SUM('Allocation Table'!C8,'Allocation Table'!E8,'Allocation Table'!G8,'Allocation Table'!I8,'Allocation Table'!K8,'Allocation Table'!M8,'Allocation Table'!O8,'Allocation Table'!Q8,'Allocation Table'!S8),U12*(1+T$6/12))),0)</f>
        <v>0</v>
      </c>
      <c r="U13" s="21">
        <f t="shared" si="11"/>
        <v>0</v>
      </c>
      <c r="V13" s="19">
        <f t="shared" si="0"/>
        <v>1361204.2474579951</v>
      </c>
    </row>
    <row r="14" spans="1:23" ht="15.5" outlineLevel="1" thickTop="1" thickBot="1" x14ac:dyDescent="0.4">
      <c r="A14" s="9">
        <f t="shared" si="1"/>
        <v>45108</v>
      </c>
      <c r="B14" s="14">
        <f>IFERROR(IF(C13=0,0,IF(C13*(1+B$6/12)&gt;B$7+B$2+'Allocation Table'!$V9,B$7+B$2+'Allocation Table'!$V9,C13*(1+B$6/12))),0)</f>
        <v>841</v>
      </c>
      <c r="C14" s="24">
        <f t="shared" si="2"/>
        <v>3549.4966134950955</v>
      </c>
      <c r="D14" s="14">
        <f>IFERROR(IF(E13=0,0,IF(E13*(1+D$6/12)&gt;D$7+'Allocation Table'!$V9-'Allocation Table'!C9,D$7+'Allocation Table'!$V9-'Allocation Table'!C9,E13*(1+D$6/12))),0)</f>
        <v>240</v>
      </c>
      <c r="E14" s="20">
        <f t="shared" si="3"/>
        <v>10596.05976553073</v>
      </c>
      <c r="F14" s="14">
        <f>IFERROR(IF(G13=0,0,IF(G13*(1+F$6/12)&gt;F$7+'Allocation Table'!$V9-SUM('Allocation Table'!C9,'Allocation Table'!E9),F$7+'Allocation Table'!$V9-SUM('Allocation Table'!C9,'Allocation Table'!E9),G13*(1+F$6/12))),0)</f>
        <v>380</v>
      </c>
      <c r="G14" s="13">
        <f t="shared" si="4"/>
        <v>17663.424189606845</v>
      </c>
      <c r="H14" s="14">
        <f>IFERROR(IF(I13=0,0,IF(I13*(1+H$6/12)&gt;H$7+'Allocation Table'!$V9-SUM('Allocation Table'!C9,'Allocation Table'!E9,'Allocation Table'!G9),H$7+'Allocation Table'!$V9-SUM('Allocation Table'!C9,'Allocation Table'!E9,'Allocation Table'!G9),I13*(1+H$6/12))),0)</f>
        <v>600</v>
      </c>
      <c r="I14" s="20">
        <f t="shared" si="5"/>
        <v>17395.049002786011</v>
      </c>
      <c r="J14" s="14">
        <f>IFERROR(IF(K13=0,0,IF(K13*(1+J$6/12)&gt;J$7+'Allocation Table'!$V9-SUM('Allocation Table'!C9,'Allocation Table'!E9,'Allocation Table'!G9,'Allocation Table'!I9),J$7+'Allocation Table'!$V9-SUM('Allocation Table'!C9,'Allocation Table'!E9,'Allocation Table'!G9,'Allocation Table'!I9),K13*(1+J$6/12))),0)</f>
        <v>560</v>
      </c>
      <c r="K14" s="13">
        <f t="shared" si="6"/>
        <v>27517.516350823036</v>
      </c>
      <c r="L14" s="14">
        <f>IFERROR(IF(M13=0,0,IF(M13*(1+L$6/12)&gt;L$7+'Allocation Table'!$V9-SUM('Allocation Table'!C9,'Allocation Table'!E9,'Allocation Table'!G9,'Allocation Table'!I9,'Allocation Table'!K9),L$7+'Allocation Table'!$V9-SUM('Allocation Table'!C9,'Allocation Table'!E9,'Allocation Table'!G9,'Allocation Table'!I9,'Allocation Table'!K9),M13*(1+L$6/12))),0)</f>
        <v>220</v>
      </c>
      <c r="M14" s="20">
        <f t="shared" si="7"/>
        <v>23345.106684446935</v>
      </c>
      <c r="N14" s="14">
        <f>IFERROR(IF(O13=0,0,IF(O13*(1+N$6/12)&gt;N$7+'Allocation Table'!$V9-SUM('Allocation Table'!C9,'Allocation Table'!E9,'Allocation Table'!G9,'Allocation Table'!I9,'Allocation Table'!K9,'Allocation Table'!M9),N$7+'Allocation Table'!$V9-SUM('Allocation Table'!C9,'Allocation Table'!E9,'Allocation Table'!G9,'Allocation Table'!I9,'Allocation Table'!K9,'Allocation Table'!M9),O13*(1+N$6/12))),0)</f>
        <v>3600</v>
      </c>
      <c r="O14" s="13">
        <f t="shared" si="8"/>
        <v>541107.58115410304</v>
      </c>
      <c r="P14" s="14">
        <f>IFERROR(IF(Q13=0,0,IF(Q13*(1+P$6/12)&gt;P$7+'Allocation Table'!$V9-SUM('Allocation Table'!C9,'Allocation Table'!E9,'Allocation Table'!G9,'Allocation Table'!I9,'Allocation Table'!K9,'Allocation Table'!M9,'Allocation Table'!O9),P$7+'Allocation Table'!$V9-SUM('Allocation Table'!C9,'Allocation Table'!E9,'Allocation Table'!G9,'Allocation Table'!I9,'Allocation Table'!K9,'Allocation Table'!M9,'Allocation Table'!O9),Q13*(1+P$6/12))),0)</f>
        <v>4800</v>
      </c>
      <c r="Q14" s="20">
        <f t="shared" si="9"/>
        <v>714515.40990004002</v>
      </c>
      <c r="R14" s="14">
        <f>IFERROR(IF(S13=0,0,IF(S13*(1+R$6/12)&gt;R$7+'Allocation Table'!$V9-SUM('Allocation Table'!C9,'Allocation Table'!E9,'Allocation Table'!G9,'Allocation Table'!I9,'Allocation Table'!K9,'Allocation Table'!M9,'Allocation Table'!O9,'Allocation Table'!Q9),R$7+'Allocation Table'!$V9-SUM('Allocation Table'!C9,'Allocation Table'!E9,'Allocation Table'!G9,'Allocation Table'!I9,'Allocation Table'!K9,'Allocation Table'!M9,'Allocation Table'!O9,'Allocation Table'!Q9),S13*(1+R$6/12))),0)</f>
        <v>0</v>
      </c>
      <c r="S14" s="13">
        <f t="shared" si="10"/>
        <v>0</v>
      </c>
      <c r="T14" s="14">
        <f>IFERROR(IF(U13=0,0,IF(U13*(1+T$6/12)&gt;T$7+'Allocation Table'!$V9-SUM('Allocation Table'!C9,'Allocation Table'!E9,'Allocation Table'!G9,'Allocation Table'!I9,'Allocation Table'!K9,'Allocation Table'!M9,'Allocation Table'!O9,'Allocation Table'!Q9,'Allocation Table'!S9),T$7+'Allocation Table'!$V9-SUM('Allocation Table'!C9,'Allocation Table'!E9,'Allocation Table'!G9,'Allocation Table'!I9,'Allocation Table'!K9,'Allocation Table'!M9,'Allocation Table'!O9,'Allocation Table'!Q9,'Allocation Table'!S9),U13*(1+T$6/12))),0)</f>
        <v>0</v>
      </c>
      <c r="U14" s="21">
        <f t="shared" si="11"/>
        <v>0</v>
      </c>
      <c r="V14" s="19">
        <f t="shared" si="0"/>
        <v>1355689.6436608317</v>
      </c>
      <c r="W14" s="6"/>
    </row>
    <row r="15" spans="1:23" ht="15.5" outlineLevel="1" thickTop="1" thickBot="1" x14ac:dyDescent="0.4">
      <c r="A15" s="9">
        <f t="shared" si="1"/>
        <v>45139</v>
      </c>
      <c r="B15" s="14">
        <f>IFERROR(IF(C14=0,0,IF(C14*(1+B$6/12)&gt;B$7+B$2+'Allocation Table'!$V10,B$7+B$2+'Allocation Table'!$V10,C14*(1+B$6/12))),0)</f>
        <v>841</v>
      </c>
      <c r="C15" s="24">
        <f t="shared" si="2"/>
        <v>2789.8392442210247</v>
      </c>
      <c r="D15" s="14">
        <f>IFERROR(IF(E14=0,0,IF(E14*(1+D$6/12)&gt;D$7+'Allocation Table'!$V10-'Allocation Table'!C10,D$7+'Allocation Table'!$V10-'Allocation Table'!C10,E14*(1+D$6/12))),0)</f>
        <v>240</v>
      </c>
      <c r="E15" s="20">
        <f t="shared" si="3"/>
        <v>10552.969876173511</v>
      </c>
      <c r="F15" s="14">
        <f>IFERROR(IF(G14=0,0,IF(G14*(1+F$6/12)&gt;F$7+'Allocation Table'!$V10-SUM('Allocation Table'!C10,'Allocation Table'!E10),F$7+'Allocation Table'!$V10-SUM('Allocation Table'!C10,'Allocation Table'!E10),G14*(1+F$6/12))),0)</f>
        <v>380</v>
      </c>
      <c r="G15" s="13">
        <f t="shared" si="4"/>
        <v>17592.534112924965</v>
      </c>
      <c r="H15" s="14">
        <f>IFERROR(IF(I14=0,0,IF(I14*(1+H$6/12)&gt;H$7+'Allocation Table'!$V10-SUM('Allocation Table'!C10,'Allocation Table'!E10,'Allocation Table'!G10),H$7+'Allocation Table'!$V10-SUM('Allocation Table'!C10,'Allocation Table'!E10,'Allocation Table'!G10),I14*(1+H$6/12))),0)</f>
        <v>600</v>
      </c>
      <c r="I15" s="20">
        <f t="shared" si="5"/>
        <v>16867.52837363095</v>
      </c>
      <c r="J15" s="14">
        <f>IFERROR(IF(K14=0,0,IF(K14*(1+J$6/12)&gt;J$7+'Allocation Table'!$V10-SUM('Allocation Table'!C10,'Allocation Table'!E10,'Allocation Table'!G10,'Allocation Table'!I10),J$7+'Allocation Table'!$V10-SUM('Allocation Table'!C10,'Allocation Table'!E10,'Allocation Table'!G10,'Allocation Table'!I10),K14*(1+J$6/12))),0)</f>
        <v>560</v>
      </c>
      <c r="K15" s="13">
        <f t="shared" si="6"/>
        <v>27416.141623336753</v>
      </c>
      <c r="L15" s="14">
        <f>IFERROR(IF(M14=0,0,IF(M14*(1+L$6/12)&gt;L$7+'Allocation Table'!$V10-SUM('Allocation Table'!C10,'Allocation Table'!E10,'Allocation Table'!G10,'Allocation Table'!I10,'Allocation Table'!K10),L$7+'Allocation Table'!$V10-SUM('Allocation Table'!C10,'Allocation Table'!E10,'Allocation Table'!G10,'Allocation Table'!I10,'Allocation Table'!K10),M14*(1+L$6/12))),0)</f>
        <v>220</v>
      </c>
      <c r="M15" s="20">
        <f t="shared" si="7"/>
        <v>23212.65083451361</v>
      </c>
      <c r="N15" s="14">
        <f>IFERROR(IF(O14=0,0,IF(O14*(1+N$6/12)&gt;N$7+'Allocation Table'!$V10-SUM('Allocation Table'!C10,'Allocation Table'!E10,'Allocation Table'!G10,'Allocation Table'!I10,'Allocation Table'!K10,'Allocation Table'!M10),N$7+'Allocation Table'!$V10-SUM('Allocation Table'!C10,'Allocation Table'!E10,'Allocation Table'!G10,'Allocation Table'!I10,'Allocation Table'!K10,'Allocation Table'!M10),O14*(1+N$6/12))),0)</f>
        <v>3600</v>
      </c>
      <c r="O15" s="13">
        <f t="shared" si="8"/>
        <v>539311.27309128339</v>
      </c>
      <c r="P15" s="14">
        <f>IFERROR(IF(Q14=0,0,IF(Q14*(1+P$6/12)&gt;P$7+'Allocation Table'!$V10-SUM('Allocation Table'!C10,'Allocation Table'!E10,'Allocation Table'!G10,'Allocation Table'!I10,'Allocation Table'!K10,'Allocation Table'!M10,'Allocation Table'!O10),P$7+'Allocation Table'!$V10-SUM('Allocation Table'!C10,'Allocation Table'!E10,'Allocation Table'!G10,'Allocation Table'!I10,'Allocation Table'!K10,'Allocation Table'!M10,'Allocation Table'!O10),Q14*(1+P$6/12))),0)</f>
        <v>4800</v>
      </c>
      <c r="Q15" s="20">
        <f t="shared" si="9"/>
        <v>712394.84268716513</v>
      </c>
      <c r="R15" s="14">
        <f>IFERROR(IF(S14=0,0,IF(S14*(1+R$6/12)&gt;R$7+'Allocation Table'!$V10-SUM('Allocation Table'!C10,'Allocation Table'!E10,'Allocation Table'!G10,'Allocation Table'!I10,'Allocation Table'!K10,'Allocation Table'!M10,'Allocation Table'!O10,'Allocation Table'!Q10),R$7+'Allocation Table'!$V10-SUM('Allocation Table'!C10,'Allocation Table'!E10,'Allocation Table'!G10,'Allocation Table'!I10,'Allocation Table'!K10,'Allocation Table'!M10,'Allocation Table'!O10,'Allocation Table'!Q10),S14*(1+R$6/12))),0)</f>
        <v>0</v>
      </c>
      <c r="S15" s="13">
        <f t="shared" si="10"/>
        <v>0</v>
      </c>
      <c r="T15" s="14">
        <f>IFERROR(IF(U14=0,0,IF(U14*(1+T$6/12)&gt;T$7+'Allocation Table'!$V10-SUM('Allocation Table'!C10,'Allocation Table'!E10,'Allocation Table'!G10,'Allocation Table'!I10,'Allocation Table'!K10,'Allocation Table'!M10,'Allocation Table'!O10,'Allocation Table'!Q10,'Allocation Table'!S10),T$7+'Allocation Table'!$V10-SUM('Allocation Table'!C10,'Allocation Table'!E10,'Allocation Table'!G10,'Allocation Table'!I10,'Allocation Table'!K10,'Allocation Table'!M10,'Allocation Table'!O10,'Allocation Table'!Q10,'Allocation Table'!S10),U14*(1+T$6/12))),0)</f>
        <v>0</v>
      </c>
      <c r="U15" s="21">
        <f t="shared" si="11"/>
        <v>0</v>
      </c>
      <c r="V15" s="19">
        <f t="shared" si="0"/>
        <v>1350137.7798432494</v>
      </c>
    </row>
    <row r="16" spans="1:23" ht="15.5" outlineLevel="1" thickTop="1" thickBot="1" x14ac:dyDescent="0.4">
      <c r="A16" s="9">
        <f t="shared" si="1"/>
        <v>45170</v>
      </c>
      <c r="B16" s="14">
        <f>IFERROR(IF(C15=0,0,IF(C15*(1+B$6/12)&gt;B$7+B$2+'Allocation Table'!$V11,B$7+B$2+'Allocation Table'!$V11,C15*(1+B$6/12))),0)</f>
        <v>841</v>
      </c>
      <c r="C16" s="24">
        <f t="shared" si="2"/>
        <v>2012.7730602344232</v>
      </c>
      <c r="D16" s="14">
        <f>IFERROR(IF(E15=0,0,IF(E15*(1+D$6/12)&gt;D$7+'Allocation Table'!$V11-'Allocation Table'!C11,D$7+'Allocation Table'!$V11-'Allocation Table'!C11,E15*(1+D$6/12))),0)</f>
        <v>240</v>
      </c>
      <c r="E16" s="20">
        <f t="shared" si="3"/>
        <v>10509.079233039069</v>
      </c>
      <c r="F16" s="14">
        <f>IFERROR(IF(G15=0,0,IF(G15*(1+F$6/12)&gt;F$7+'Allocation Table'!$V11-SUM('Allocation Table'!C11,'Allocation Table'!E11),F$7+'Allocation Table'!$V11-SUM('Allocation Table'!C11,'Allocation Table'!E11),G15*(1+F$6/12))),0)</f>
        <v>380</v>
      </c>
      <c r="G16" s="13">
        <f t="shared" si="4"/>
        <v>17520.403459901154</v>
      </c>
      <c r="H16" s="14">
        <f>IFERROR(IF(I15=0,0,IF(I15*(1+H$6/12)&gt;H$7+'Allocation Table'!$V11-SUM('Allocation Table'!C11,'Allocation Table'!E11,'Allocation Table'!G11),H$7+'Allocation Table'!$V11-SUM('Allocation Table'!C11,'Allocation Table'!E11,'Allocation Table'!G11),I15*(1+H$6/12))),0)</f>
        <v>600</v>
      </c>
      <c r="I16" s="20">
        <f t="shared" si="5"/>
        <v>16337.809741854413</v>
      </c>
      <c r="J16" s="14">
        <f>IFERROR(IF(K15=0,0,IF(K15*(1+J$6/12)&gt;J$7+'Allocation Table'!$V11-SUM('Allocation Table'!C11,'Allocation Table'!E11,'Allocation Table'!G11,'Allocation Table'!I11),J$7+'Allocation Table'!$V11-SUM('Allocation Table'!C11,'Allocation Table'!E11,'Allocation Table'!G11,'Allocation Table'!I11),K15*(1+J$6/12))),0)</f>
        <v>560</v>
      </c>
      <c r="K16" s="13">
        <f t="shared" si="6"/>
        <v>27313.077317059029</v>
      </c>
      <c r="L16" s="14">
        <f>IFERROR(IF(M15=0,0,IF(M15*(1+L$6/12)&gt;L$7+'Allocation Table'!$V11-SUM('Allocation Table'!C11,'Allocation Table'!E11,'Allocation Table'!G11,'Allocation Table'!I11,'Allocation Table'!K11),L$7+'Allocation Table'!$V11-SUM('Allocation Table'!C11,'Allocation Table'!E11,'Allocation Table'!G11,'Allocation Table'!I11,'Allocation Table'!K11),M15*(1+L$6/12))),0)</f>
        <v>220</v>
      </c>
      <c r="M16" s="20">
        <f t="shared" si="7"/>
        <v>23079.698275143033</v>
      </c>
      <c r="N16" s="14">
        <f>IFERROR(IF(O15=0,0,IF(O15*(1+N$6/12)&gt;N$7+'Allocation Table'!$V11-SUM('Allocation Table'!C11,'Allocation Table'!E11,'Allocation Table'!G11,'Allocation Table'!I11,'Allocation Table'!K11,'Allocation Table'!M11),N$7+'Allocation Table'!$V11-SUM('Allocation Table'!C11,'Allocation Table'!E11,'Allocation Table'!G11,'Allocation Table'!I11,'Allocation Table'!K11,'Allocation Table'!M11),O15*(1+N$6/12))),0)</f>
        <v>3600</v>
      </c>
      <c r="O16" s="13">
        <f t="shared" si="8"/>
        <v>537508.97733492102</v>
      </c>
      <c r="P16" s="14">
        <f>IFERROR(IF(Q15=0,0,IF(Q15*(1+P$6/12)&gt;P$7+'Allocation Table'!$V11-SUM('Allocation Table'!C11,'Allocation Table'!E11,'Allocation Table'!G11,'Allocation Table'!I11,'Allocation Table'!K11,'Allocation Table'!M11,'Allocation Table'!O11),P$7+'Allocation Table'!$V11-SUM('Allocation Table'!C11,'Allocation Table'!E11,'Allocation Table'!G11,'Allocation Table'!I11,'Allocation Table'!K11,'Allocation Table'!M11,'Allocation Table'!O11),Q15*(1+P$6/12))),0)</f>
        <v>4800</v>
      </c>
      <c r="Q16" s="20">
        <f t="shared" si="9"/>
        <v>710266.32334724197</v>
      </c>
      <c r="R16" s="14">
        <f>IFERROR(IF(S15=0,0,IF(S15*(1+R$6/12)&gt;R$7+'Allocation Table'!$V11-SUM('Allocation Table'!C11,'Allocation Table'!E11,'Allocation Table'!G11,'Allocation Table'!I11,'Allocation Table'!K11,'Allocation Table'!M11,'Allocation Table'!O11,'Allocation Table'!Q11),R$7+'Allocation Table'!$V11-SUM('Allocation Table'!C11,'Allocation Table'!E11,'Allocation Table'!G11,'Allocation Table'!I11,'Allocation Table'!K11,'Allocation Table'!M11,'Allocation Table'!O11,'Allocation Table'!Q11),S15*(1+R$6/12))),0)</f>
        <v>0</v>
      </c>
      <c r="S16" s="13">
        <f t="shared" si="10"/>
        <v>0</v>
      </c>
      <c r="T16" s="14">
        <f>IFERROR(IF(U15=0,0,IF(U15*(1+T$6/12)&gt;T$7+'Allocation Table'!$V11-SUM('Allocation Table'!C11,'Allocation Table'!E11,'Allocation Table'!G11,'Allocation Table'!I11,'Allocation Table'!K11,'Allocation Table'!M11,'Allocation Table'!O11,'Allocation Table'!Q11,'Allocation Table'!S11),T$7+'Allocation Table'!$V11-SUM('Allocation Table'!C11,'Allocation Table'!E11,'Allocation Table'!G11,'Allocation Table'!I11,'Allocation Table'!K11,'Allocation Table'!M11,'Allocation Table'!O11,'Allocation Table'!Q11,'Allocation Table'!S11),U15*(1+T$6/12))),0)</f>
        <v>0</v>
      </c>
      <c r="U16" s="21">
        <f t="shared" si="11"/>
        <v>0</v>
      </c>
      <c r="V16" s="19">
        <f t="shared" si="0"/>
        <v>1344548.1417693943</v>
      </c>
    </row>
    <row r="17" spans="1:22" ht="15.5" outlineLevel="1" thickTop="1" thickBot="1" x14ac:dyDescent="0.4">
      <c r="A17" s="9">
        <f t="shared" si="1"/>
        <v>45200</v>
      </c>
      <c r="B17" s="14">
        <f>IFERROR(IF(C16=0,0,IF(C16*(1+B$6/12)&gt;B$7+B$2+'Allocation Table'!$V12,B$7+B$2+'Allocation Table'!$V12,C16*(1+B$6/12))),0)</f>
        <v>841</v>
      </c>
      <c r="C17" s="24">
        <f t="shared" si="2"/>
        <v>1217.8991095314623</v>
      </c>
      <c r="D17" s="14">
        <f>IFERROR(IF(E16=0,0,IF(E16*(1+D$6/12)&gt;D$7+'Allocation Table'!$V12-'Allocation Table'!C12,D$7+'Allocation Table'!$V12-'Allocation Table'!C12,E16*(1+D$6/12))),0)</f>
        <v>240</v>
      </c>
      <c r="E17" s="20">
        <f t="shared" si="3"/>
        <v>10464.372955453046</v>
      </c>
      <c r="F17" s="14">
        <f>IFERROR(IF(G16=0,0,IF(G16*(1+F$6/12)&gt;F$7+'Allocation Table'!$V12-SUM('Allocation Table'!C12,'Allocation Table'!E12),F$7+'Allocation Table'!$V12-SUM('Allocation Table'!C12,'Allocation Table'!E12),G16*(1+F$6/12))),0)</f>
        <v>380</v>
      </c>
      <c r="G17" s="13">
        <f t="shared" si="4"/>
        <v>17447.010520449425</v>
      </c>
      <c r="H17" s="14">
        <f>IFERROR(IF(I16=0,0,IF(I16*(1+H$6/12)&gt;H$7+'Allocation Table'!$V12-SUM('Allocation Table'!C12,'Allocation Table'!E12,'Allocation Table'!G12),H$7+'Allocation Table'!$V12-SUM('Allocation Table'!C12,'Allocation Table'!E12,'Allocation Table'!G12),I16*(1+H$6/12))),0)</f>
        <v>600</v>
      </c>
      <c r="I17" s="20">
        <f t="shared" si="5"/>
        <v>15805.88394911214</v>
      </c>
      <c r="J17" s="14">
        <f>IFERROR(IF(K16=0,0,IF(K16*(1+J$6/12)&gt;J$7+'Allocation Table'!$V12-SUM('Allocation Table'!C12,'Allocation Table'!E12,'Allocation Table'!G12,'Allocation Table'!I12),J$7+'Allocation Table'!$V12-SUM('Allocation Table'!C12,'Allocation Table'!E12,'Allocation Table'!G12,'Allocation Table'!I12),K16*(1+J$6/12))),0)</f>
        <v>560</v>
      </c>
      <c r="K17" s="13">
        <f t="shared" si="6"/>
        <v>27208.295272343345</v>
      </c>
      <c r="L17" s="14">
        <f>IFERROR(IF(M16=0,0,IF(M16*(1+L$6/12)&gt;L$7+'Allocation Table'!$V12-SUM('Allocation Table'!C12,'Allocation Table'!E12,'Allocation Table'!G12,'Allocation Table'!I12,'Allocation Table'!K12),L$7+'Allocation Table'!$V12-SUM('Allocation Table'!C12,'Allocation Table'!E12,'Allocation Table'!G12,'Allocation Table'!I12,'Allocation Table'!K12),M16*(1+L$6/12))),0)</f>
        <v>220</v>
      </c>
      <c r="M17" s="20">
        <f t="shared" si="7"/>
        <v>22946.247143674816</v>
      </c>
      <c r="N17" s="14">
        <f>IFERROR(IF(O16=0,0,IF(O16*(1+N$6/12)&gt;N$7+'Allocation Table'!$V12-SUM('Allocation Table'!C12,'Allocation Table'!E12,'Allocation Table'!G12,'Allocation Table'!I12,'Allocation Table'!K12,'Allocation Table'!M12),N$7+'Allocation Table'!$V12-SUM('Allocation Table'!C12,'Allocation Table'!E12,'Allocation Table'!G12,'Allocation Table'!I12,'Allocation Table'!K12,'Allocation Table'!M12),O16*(1+N$6/12))),0)</f>
        <v>3600</v>
      </c>
      <c r="O17" s="13">
        <f t="shared" si="8"/>
        <v>535700.6739260375</v>
      </c>
      <c r="P17" s="14">
        <f>IFERROR(IF(Q16=0,0,IF(Q16*(1+P$6/12)&gt;P$7+'Allocation Table'!$V12-SUM('Allocation Table'!C12,'Allocation Table'!E12,'Allocation Table'!G12,'Allocation Table'!I12,'Allocation Table'!K12,'Allocation Table'!M12,'Allocation Table'!O12),P$7+'Allocation Table'!$V12-SUM('Allocation Table'!C12,'Allocation Table'!E12,'Allocation Table'!G12,'Allocation Table'!I12,'Allocation Table'!K12,'Allocation Table'!M12,'Allocation Table'!O12),Q16*(1+P$6/12))),0)</f>
        <v>4800</v>
      </c>
      <c r="Q17" s="20">
        <f t="shared" si="9"/>
        <v>708129.8220597941</v>
      </c>
      <c r="R17" s="14">
        <f>IFERROR(IF(S16=0,0,IF(S16*(1+R$6/12)&gt;R$7+'Allocation Table'!$V12-SUM('Allocation Table'!C12,'Allocation Table'!E12,'Allocation Table'!G12,'Allocation Table'!I12,'Allocation Table'!K12,'Allocation Table'!M12,'Allocation Table'!O12,'Allocation Table'!Q12),R$7+'Allocation Table'!$V12-SUM('Allocation Table'!C12,'Allocation Table'!E12,'Allocation Table'!G12,'Allocation Table'!I12,'Allocation Table'!K12,'Allocation Table'!M12,'Allocation Table'!O12,'Allocation Table'!Q12),S16*(1+R$6/12))),0)</f>
        <v>0</v>
      </c>
      <c r="S17" s="13">
        <f t="shared" si="10"/>
        <v>0</v>
      </c>
      <c r="T17" s="14">
        <f>IFERROR(IF(U16=0,0,IF(U16*(1+T$6/12)&gt;T$7+'Allocation Table'!$V12-SUM('Allocation Table'!C12,'Allocation Table'!E12,'Allocation Table'!G12,'Allocation Table'!I12,'Allocation Table'!K12,'Allocation Table'!M12,'Allocation Table'!O12,'Allocation Table'!Q12,'Allocation Table'!S12),T$7+'Allocation Table'!$V12-SUM('Allocation Table'!C12,'Allocation Table'!E12,'Allocation Table'!G12,'Allocation Table'!I12,'Allocation Table'!K12,'Allocation Table'!M12,'Allocation Table'!O12,'Allocation Table'!Q12,'Allocation Table'!S12),U16*(1+T$6/12))),0)</f>
        <v>0</v>
      </c>
      <c r="U17" s="21">
        <f t="shared" si="11"/>
        <v>0</v>
      </c>
      <c r="V17" s="19">
        <f t="shared" si="0"/>
        <v>1338920.2049363959</v>
      </c>
    </row>
    <row r="18" spans="1:22" ht="15.5" outlineLevel="1" thickTop="1" thickBot="1" x14ac:dyDescent="0.4">
      <c r="A18" s="9">
        <f t="shared" si="1"/>
        <v>45231</v>
      </c>
      <c r="B18" s="14">
        <f>IFERROR(IF(C17=0,0,IF(C17*(1+B$6/12)&gt;B$7+B$2+'Allocation Table'!$V13,B$7+B$2+'Allocation Table'!$V13,C17*(1+B$6/12))),0)</f>
        <v>841</v>
      </c>
      <c r="C18" s="13">
        <f t="shared" si="2"/>
        <v>404.80929745822505</v>
      </c>
      <c r="D18" s="14">
        <f>IFERROR(IF(E17=0,0,IF(E17*(1+D$6/12)&gt;D$7+'Allocation Table'!$V13-'Allocation Table'!C13,D$7+'Allocation Table'!$V13-'Allocation Table'!C13,E17*(1+D$6/12))),0)</f>
        <v>240</v>
      </c>
      <c r="E18" s="20">
        <f t="shared" si="3"/>
        <v>10418.835886208548</v>
      </c>
      <c r="F18" s="14">
        <f>IFERROR(IF(G17=0,0,IF(G17*(1+F$6/12)&gt;F$7+'Allocation Table'!$V13-SUM('Allocation Table'!C13,'Allocation Table'!E13),F$7+'Allocation Table'!$V13-SUM('Allocation Table'!C13,'Allocation Table'!E13),G17*(1+F$6/12))),0)</f>
        <v>380</v>
      </c>
      <c r="G18" s="13">
        <f t="shared" si="4"/>
        <v>17372.33320455729</v>
      </c>
      <c r="H18" s="14">
        <f>IFERROR(IF(I17=0,0,IF(I17*(1+H$6/12)&gt;H$7+'Allocation Table'!$V13-SUM('Allocation Table'!C13,'Allocation Table'!E13,'Allocation Table'!G13),H$7+'Allocation Table'!$V13-SUM('Allocation Table'!C13,'Allocation Table'!E13,'Allocation Table'!G13),I17*(1+H$6/12))),0)</f>
        <v>600</v>
      </c>
      <c r="I18" s="20">
        <f t="shared" si="5"/>
        <v>15271.741798900106</v>
      </c>
      <c r="J18" s="14">
        <f>IFERROR(IF(K17=0,0,IF(K17*(1+J$6/12)&gt;J$7+'Allocation Table'!$V13-SUM('Allocation Table'!C13,'Allocation Table'!E13,'Allocation Table'!G13,'Allocation Table'!I13),J$7+'Allocation Table'!$V13-SUM('Allocation Table'!C13,'Allocation Table'!E13,'Allocation Table'!G13,'Allocation Table'!I13),K17*(1+J$6/12))),0)</f>
        <v>560</v>
      </c>
      <c r="K18" s="13">
        <f t="shared" si="6"/>
        <v>27101.766860215732</v>
      </c>
      <c r="L18" s="14">
        <f>IFERROR(IF(M17=0,0,IF(M17*(1+L$6/12)&gt;L$7+'Allocation Table'!$V13-SUM('Allocation Table'!C13,'Allocation Table'!E13,'Allocation Table'!G13,'Allocation Table'!I13,'Allocation Table'!K13),L$7+'Allocation Table'!$V13-SUM('Allocation Table'!C13,'Allocation Table'!E13,'Allocation Table'!G13,'Allocation Table'!I13,'Allocation Table'!K13),M17*(1+L$6/12))),0)</f>
        <v>220</v>
      </c>
      <c r="M18" s="20">
        <f t="shared" si="7"/>
        <v>22812.295570463597</v>
      </c>
      <c r="N18" s="14">
        <f>IFERROR(IF(O17=0,0,IF(O17*(1+N$6/12)&gt;N$7+'Allocation Table'!$V13-SUM('Allocation Table'!C13,'Allocation Table'!E13,'Allocation Table'!G13,'Allocation Table'!I13,'Allocation Table'!K13,'Allocation Table'!M13),N$7+'Allocation Table'!$V13-SUM('Allocation Table'!C13,'Allocation Table'!E13,'Allocation Table'!G13,'Allocation Table'!I13,'Allocation Table'!K13,'Allocation Table'!M13),O17*(1+N$6/12))),0)</f>
        <v>3600</v>
      </c>
      <c r="O18" s="13">
        <f t="shared" si="8"/>
        <v>533886.34283912438</v>
      </c>
      <c r="P18" s="14">
        <f>IFERROR(IF(Q17=0,0,IF(Q17*(1+P$6/12)&gt;P$7+'Allocation Table'!$V13-SUM('Allocation Table'!C13,'Allocation Table'!E13,'Allocation Table'!G13,'Allocation Table'!I13,'Allocation Table'!K13,'Allocation Table'!M13,'Allocation Table'!O13),P$7+'Allocation Table'!$V13-SUM('Allocation Table'!C13,'Allocation Table'!E13,'Allocation Table'!G13,'Allocation Table'!I13,'Allocation Table'!K13,'Allocation Table'!M13,'Allocation Table'!O13),Q17*(1+P$6/12))),0)</f>
        <v>4800</v>
      </c>
      <c r="Q18" s="20">
        <f t="shared" si="9"/>
        <v>705985.30889251828</v>
      </c>
      <c r="R18" s="14">
        <f>IFERROR(IF(S17=0,0,IF(S17*(1+R$6/12)&gt;R$7+'Allocation Table'!$V13-SUM('Allocation Table'!C13,'Allocation Table'!E13,'Allocation Table'!G13,'Allocation Table'!I13,'Allocation Table'!K13,'Allocation Table'!M13,'Allocation Table'!O13,'Allocation Table'!Q13),R$7+'Allocation Table'!$V13-SUM('Allocation Table'!C13,'Allocation Table'!E13,'Allocation Table'!G13,'Allocation Table'!I13,'Allocation Table'!K13,'Allocation Table'!M13,'Allocation Table'!O13,'Allocation Table'!Q13),S17*(1+R$6/12))),0)</f>
        <v>0</v>
      </c>
      <c r="S18" s="13">
        <f t="shared" si="10"/>
        <v>0</v>
      </c>
      <c r="T18" s="14">
        <f>IFERROR(IF(U17=0,0,IF(U17*(1+T$6/12)&gt;T$7+'Allocation Table'!$V13-SUM('Allocation Table'!C13,'Allocation Table'!E13,'Allocation Table'!G13,'Allocation Table'!I13,'Allocation Table'!K13,'Allocation Table'!M13,'Allocation Table'!O13,'Allocation Table'!Q13,'Allocation Table'!S13),T$7+'Allocation Table'!$V13-SUM('Allocation Table'!C13,'Allocation Table'!E13,'Allocation Table'!G13,'Allocation Table'!I13,'Allocation Table'!K13,'Allocation Table'!M13,'Allocation Table'!O13,'Allocation Table'!Q13,'Allocation Table'!S13),U17*(1+T$6/12))),0)</f>
        <v>0</v>
      </c>
      <c r="U18" s="21">
        <f t="shared" si="11"/>
        <v>0</v>
      </c>
      <c r="V18" s="19">
        <f t="shared" si="0"/>
        <v>1333253.4343494461</v>
      </c>
    </row>
    <row r="19" spans="1:22" ht="15.5" outlineLevel="1" thickTop="1" thickBot="1" x14ac:dyDescent="0.4">
      <c r="A19" s="9">
        <f t="shared" si="1"/>
        <v>45261</v>
      </c>
      <c r="B19" s="14">
        <f>IFERROR(IF(C18=0,0,IF(C18*(1+B$6/12)&gt;B$7+B$2+'Allocation Table'!$V14,B$7+B$2+'Allocation Table'!$V14,C18*(1+B$6/12))),0)</f>
        <v>414.08617719164272</v>
      </c>
      <c r="C19" s="24">
        <f t="shared" si="2"/>
        <v>0</v>
      </c>
      <c r="D19" s="14">
        <f>IFERROR(IF(E18=0,0,IF(E18*(1+D$6/12)&gt;D$7+'Allocation Table'!$V14-'Allocation Table'!C14,D$7+'Allocation Table'!$V14-'Allocation Table'!C14,E18*(1+D$6/12))),0)</f>
        <v>666.91382280835728</v>
      </c>
      <c r="E19" s="20">
        <f t="shared" si="3"/>
        <v>9945.5387636189007</v>
      </c>
      <c r="F19" s="14">
        <f>IFERROR(IF(G18=0,0,IF(G18*(1+F$6/12)&gt;F$7+'Allocation Table'!$V14-SUM('Allocation Table'!C14,'Allocation Table'!E14),F$7+'Allocation Table'!$V14-SUM('Allocation Table'!C14,'Allocation Table'!E14),G18*(1+F$6/12))),0)</f>
        <v>380</v>
      </c>
      <c r="G19" s="13">
        <f t="shared" si="4"/>
        <v>17296.349035637042</v>
      </c>
      <c r="H19" s="14">
        <f>IFERROR(IF(I18=0,0,IF(I18*(1+H$6/12)&gt;H$7+'Allocation Table'!$V14-SUM('Allocation Table'!C14,'Allocation Table'!E14,'Allocation Table'!G14),H$7+'Allocation Table'!$V14-SUM('Allocation Table'!C14,'Allocation Table'!E14,'Allocation Table'!G14),I18*(1+H$6/12))),0)</f>
        <v>600</v>
      </c>
      <c r="I19" s="20">
        <f t="shared" si="5"/>
        <v>14735.374056395523</v>
      </c>
      <c r="J19" s="14">
        <f>IFERROR(IF(K18=0,0,IF(K18*(1+J$6/12)&gt;J$7+'Allocation Table'!$V14-SUM('Allocation Table'!C14,'Allocation Table'!E14,'Allocation Table'!G14,'Allocation Table'!I14),J$7+'Allocation Table'!$V14-SUM('Allocation Table'!C14,'Allocation Table'!E14,'Allocation Table'!G14,'Allocation Table'!I14),K18*(1+J$6/12))),0)</f>
        <v>560</v>
      </c>
      <c r="K19" s="13">
        <f t="shared" si="6"/>
        <v>26993.462974552658</v>
      </c>
      <c r="L19" s="14">
        <f>IFERROR(IF(M18=0,0,IF(M18*(1+L$6/12)&gt;L$7+'Allocation Table'!$V14-SUM('Allocation Table'!C14,'Allocation Table'!E14,'Allocation Table'!G14,'Allocation Table'!I14,'Allocation Table'!K14),L$7+'Allocation Table'!$V14-SUM('Allocation Table'!C14,'Allocation Table'!E14,'Allocation Table'!G14,'Allocation Table'!I14,'Allocation Table'!K14),M18*(1+L$6/12))),0)</f>
        <v>220</v>
      </c>
      <c r="M19" s="20">
        <f t="shared" si="7"/>
        <v>22677.841678852834</v>
      </c>
      <c r="N19" s="14">
        <f>IFERROR(IF(O18=0,0,IF(O18*(1+N$6/12)&gt;N$7+'Allocation Table'!$V14-SUM('Allocation Table'!C14,'Allocation Table'!E14,'Allocation Table'!G14,'Allocation Table'!I14,'Allocation Table'!K14,'Allocation Table'!M14),N$7+'Allocation Table'!$V14-SUM('Allocation Table'!C14,'Allocation Table'!E14,'Allocation Table'!G14,'Allocation Table'!I14,'Allocation Table'!K14,'Allocation Table'!M14),O18*(1+N$6/12))),0)</f>
        <v>3600</v>
      </c>
      <c r="O19" s="13">
        <f t="shared" si="8"/>
        <v>532065.96398192155</v>
      </c>
      <c r="P19" s="14">
        <f>IFERROR(IF(Q18=0,0,IF(Q18*(1+P$6/12)&gt;P$7+'Allocation Table'!$V14-SUM('Allocation Table'!C14,'Allocation Table'!E14,'Allocation Table'!G14,'Allocation Table'!I14,'Allocation Table'!K14,'Allocation Table'!M14,'Allocation Table'!O14),P$7+'Allocation Table'!$V14-SUM('Allocation Table'!C14,'Allocation Table'!E14,'Allocation Table'!G14,'Allocation Table'!I14,'Allocation Table'!K14,'Allocation Table'!M14,'Allocation Table'!O14),Q18*(1+P$6/12))),0)</f>
        <v>4800</v>
      </c>
      <c r="Q19" s="20">
        <f t="shared" si="9"/>
        <v>703832.75380086515</v>
      </c>
      <c r="R19" s="14">
        <f>IFERROR(IF(S18=0,0,IF(S18*(1+R$6/12)&gt;R$7+'Allocation Table'!$V14-SUM('Allocation Table'!C14,'Allocation Table'!E14,'Allocation Table'!G14,'Allocation Table'!I14,'Allocation Table'!K14,'Allocation Table'!M14,'Allocation Table'!O14,'Allocation Table'!Q14),R$7+'Allocation Table'!$V14-SUM('Allocation Table'!C14,'Allocation Table'!E14,'Allocation Table'!G14,'Allocation Table'!I14,'Allocation Table'!K14,'Allocation Table'!M14,'Allocation Table'!O14,'Allocation Table'!Q14),S18*(1+R$6/12))),0)</f>
        <v>0</v>
      </c>
      <c r="S19" s="13">
        <f t="shared" si="10"/>
        <v>0</v>
      </c>
      <c r="T19" s="14">
        <f>IFERROR(IF(U18=0,0,IF(U18*(1+T$6/12)&gt;T$7+'Allocation Table'!$V14-SUM('Allocation Table'!C14,'Allocation Table'!E14,'Allocation Table'!G14,'Allocation Table'!I14,'Allocation Table'!K14,'Allocation Table'!M14,'Allocation Table'!O14,'Allocation Table'!Q14,'Allocation Table'!S14),T$7+'Allocation Table'!$V14-SUM('Allocation Table'!C14,'Allocation Table'!E14,'Allocation Table'!G14,'Allocation Table'!I14,'Allocation Table'!K14,'Allocation Table'!M14,'Allocation Table'!O14,'Allocation Table'!Q14,'Allocation Table'!S14),U18*(1+T$6/12))),0)</f>
        <v>0</v>
      </c>
      <c r="U19" s="21">
        <f t="shared" si="11"/>
        <v>0</v>
      </c>
      <c r="V19" s="19">
        <f t="shared" si="0"/>
        <v>1327547.2842918437</v>
      </c>
    </row>
    <row r="20" spans="1:22" ht="15.5" outlineLevel="1" thickTop="1" thickBot="1" x14ac:dyDescent="0.4">
      <c r="A20" s="9">
        <f t="shared" si="1"/>
        <v>45292</v>
      </c>
      <c r="B20" s="14">
        <f>IFERROR(IF(C19=0,0,IF(C19*(1+B$6/12)&gt;B$7+B$2+'Allocation Table'!$V15,B$7+B$2+'Allocation Table'!$V15,C19*(1+B$6/12))),0)</f>
        <v>0</v>
      </c>
      <c r="C20" s="24">
        <f t="shared" si="2"/>
        <v>0</v>
      </c>
      <c r="D20" s="14">
        <f>IFERROR(IF(E19=0,0,IF(E19*(1+D$6/12)&gt;D$7+'Allocation Table'!$V15-'Allocation Table'!C15,D$7+'Allocation Table'!$V15-'Allocation Table'!C15,E19*(1+D$6/12))),0)</f>
        <v>1081</v>
      </c>
      <c r="E20" s="20">
        <f t="shared" si="3"/>
        <v>9049.3600256428199</v>
      </c>
      <c r="F20" s="14">
        <f>IFERROR(IF(G19=0,0,IF(G19*(1+F$6/12)&gt;F$7+'Allocation Table'!$V15-SUM('Allocation Table'!C15,'Allocation Table'!E15),F$7+'Allocation Table'!$V15-SUM('Allocation Table'!C15,'Allocation Table'!E15),G19*(1+F$6/12))),0)</f>
        <v>380</v>
      </c>
      <c r="G20" s="13">
        <f t="shared" si="4"/>
        <v>17219.035143760691</v>
      </c>
      <c r="H20" s="14">
        <f>IFERROR(IF(I19=0,0,IF(I19*(1+H$6/12)&gt;H$7+'Allocation Table'!$V15-SUM('Allocation Table'!C15,'Allocation Table'!E15,'Allocation Table'!G15),H$7+'Allocation Table'!$V15-SUM('Allocation Table'!C15,'Allocation Table'!E15,'Allocation Table'!G15),I19*(1+H$6/12))),0)</f>
        <v>600</v>
      </c>
      <c r="I20" s="20">
        <f t="shared" si="5"/>
        <v>14196.771448297171</v>
      </c>
      <c r="J20" s="14">
        <f>IFERROR(IF(K19=0,0,IF(K19*(1+J$6/12)&gt;J$7+'Allocation Table'!$V15-SUM('Allocation Table'!C15,'Allocation Table'!E15,'Allocation Table'!G15,'Allocation Table'!I15),J$7+'Allocation Table'!$V15-SUM('Allocation Table'!C15,'Allocation Table'!E15,'Allocation Table'!G15,'Allocation Table'!I15),K19*(1+J$6/12))),0)</f>
        <v>560</v>
      </c>
      <c r="K20" s="13">
        <f t="shared" si="6"/>
        <v>26883.354024128534</v>
      </c>
      <c r="L20" s="14">
        <f>IFERROR(IF(M19=0,0,IF(M19*(1+L$6/12)&gt;L$7+'Allocation Table'!$V15-SUM('Allocation Table'!C15,'Allocation Table'!E15,'Allocation Table'!G15,'Allocation Table'!I15,'Allocation Table'!K15),L$7+'Allocation Table'!$V15-SUM('Allocation Table'!C15,'Allocation Table'!E15,'Allocation Table'!G15,'Allocation Table'!I15,'Allocation Table'!K15),M19*(1+L$6/12))),0)</f>
        <v>220</v>
      </c>
      <c r="M20" s="20">
        <f t="shared" si="7"/>
        <v>22542.883585148531</v>
      </c>
      <c r="N20" s="14">
        <f>IFERROR(IF(O19=0,0,IF(O19*(1+N$6/12)&gt;N$7+'Allocation Table'!$V15-SUM('Allocation Table'!C15,'Allocation Table'!E15,'Allocation Table'!G15,'Allocation Table'!I15,'Allocation Table'!K15,'Allocation Table'!M15),N$7+'Allocation Table'!$V15-SUM('Allocation Table'!C15,'Allocation Table'!E15,'Allocation Table'!G15,'Allocation Table'!I15,'Allocation Table'!K15,'Allocation Table'!M15),O19*(1+N$6/12))),0)</f>
        <v>3600</v>
      </c>
      <c r="O20" s="13">
        <f t="shared" si="8"/>
        <v>530239.51719519461</v>
      </c>
      <c r="P20" s="14">
        <f>IFERROR(IF(Q19=0,0,IF(Q19*(1+P$6/12)&gt;P$7+'Allocation Table'!$V15-SUM('Allocation Table'!C15,'Allocation Table'!E15,'Allocation Table'!G15,'Allocation Table'!I15,'Allocation Table'!K15,'Allocation Table'!M15,'Allocation Table'!O15),P$7+'Allocation Table'!$V15-SUM('Allocation Table'!C15,'Allocation Table'!E15,'Allocation Table'!G15,'Allocation Table'!I15,'Allocation Table'!K15,'Allocation Table'!M15,'Allocation Table'!O15),Q19*(1+P$6/12))),0)</f>
        <v>4800</v>
      </c>
      <c r="Q20" s="20">
        <f t="shared" si="9"/>
        <v>701672.12662761833</v>
      </c>
      <c r="R20" s="14">
        <f>IFERROR(IF(S19=0,0,IF(S19*(1+R$6/12)&gt;R$7+'Allocation Table'!$V15-SUM('Allocation Table'!C15,'Allocation Table'!E15,'Allocation Table'!G15,'Allocation Table'!I15,'Allocation Table'!K15,'Allocation Table'!M15,'Allocation Table'!O15,'Allocation Table'!Q15),R$7+'Allocation Table'!$V15-SUM('Allocation Table'!C15,'Allocation Table'!E15,'Allocation Table'!G15,'Allocation Table'!I15,'Allocation Table'!K15,'Allocation Table'!M15,'Allocation Table'!O15,'Allocation Table'!Q15),S19*(1+R$6/12))),0)</f>
        <v>0</v>
      </c>
      <c r="S20" s="13">
        <f t="shared" si="10"/>
        <v>0</v>
      </c>
      <c r="T20" s="14">
        <f>IFERROR(IF(U19=0,0,IF(U19*(1+T$6/12)&gt;T$7+'Allocation Table'!$V15-SUM('Allocation Table'!C15,'Allocation Table'!E15,'Allocation Table'!G15,'Allocation Table'!I15,'Allocation Table'!K15,'Allocation Table'!M15,'Allocation Table'!O15,'Allocation Table'!Q15,'Allocation Table'!S15),T$7+'Allocation Table'!$V15-SUM('Allocation Table'!C15,'Allocation Table'!E15,'Allocation Table'!G15,'Allocation Table'!I15,'Allocation Table'!K15,'Allocation Table'!M15,'Allocation Table'!O15,'Allocation Table'!Q15,'Allocation Table'!S15),U19*(1+T$6/12))),0)</f>
        <v>0</v>
      </c>
      <c r="U20" s="21">
        <f t="shared" si="11"/>
        <v>0</v>
      </c>
      <c r="V20" s="19">
        <f t="shared" si="0"/>
        <v>1321803.0480497908</v>
      </c>
    </row>
    <row r="21" spans="1:22" ht="15.5" outlineLevel="1" thickTop="1" thickBot="1" x14ac:dyDescent="0.4">
      <c r="A21" s="9">
        <f t="shared" si="1"/>
        <v>45323</v>
      </c>
      <c r="B21" s="14">
        <f>IFERROR(IF(C20=0,0,IF(C20*(1+B$6/12)&gt;B$7+B$2+'Allocation Table'!$V16,B$7+B$2+'Allocation Table'!$V16,C20*(1+B$6/12))),0)</f>
        <v>0</v>
      </c>
      <c r="C21" s="24">
        <f t="shared" si="2"/>
        <v>0</v>
      </c>
      <c r="D21" s="14">
        <f>IFERROR(IF(E20=0,0,IF(E20*(1+D$6/12)&gt;D$7+'Allocation Table'!$V16-'Allocation Table'!C16,D$7+'Allocation Table'!$V16-'Allocation Table'!C16,E20*(1+D$6/12))),0)</f>
        <v>1081</v>
      </c>
      <c r="E21" s="20">
        <f t="shared" si="3"/>
        <v>8136.5272994526822</v>
      </c>
      <c r="F21" s="14">
        <f>IFERROR(IF(G20=0,0,IF(G20*(1+F$6/12)&gt;F$7+'Allocation Table'!$V16-SUM('Allocation Table'!C16,'Allocation Table'!E16),F$7+'Allocation Table'!$V16-SUM('Allocation Table'!C16,'Allocation Table'!E16),G20*(1+F$6/12))),0)</f>
        <v>380</v>
      </c>
      <c r="G21" s="13">
        <f t="shared" si="4"/>
        <v>17140.368258776503</v>
      </c>
      <c r="H21" s="14">
        <f>IFERROR(IF(I20=0,0,IF(I20*(1+H$6/12)&gt;H$7+'Allocation Table'!$V16-SUM('Allocation Table'!C16,'Allocation Table'!E16,'Allocation Table'!G16),H$7+'Allocation Table'!$V16-SUM('Allocation Table'!C16,'Allocation Table'!E16,'Allocation Table'!G16),I20*(1+H$6/12))),0)</f>
        <v>600</v>
      </c>
      <c r="I21" s="20">
        <f t="shared" si="5"/>
        <v>13655.924662665077</v>
      </c>
      <c r="J21" s="14">
        <f>IFERROR(IF(K20=0,0,IF(K20*(1+J$6/12)&gt;J$7+'Allocation Table'!$V16-SUM('Allocation Table'!C16,'Allocation Table'!E16,'Allocation Table'!G16,'Allocation Table'!I16),J$7+'Allocation Table'!$V16-SUM('Allocation Table'!C16,'Allocation Table'!E16,'Allocation Table'!G16,'Allocation Table'!I16),K20*(1+J$6/12))),0)</f>
        <v>560</v>
      </c>
      <c r="K21" s="13">
        <f t="shared" si="6"/>
        <v>26771.409924530675</v>
      </c>
      <c r="L21" s="14">
        <f>IFERROR(IF(M20=0,0,IF(M20*(1+L$6/12)&gt;L$7+'Allocation Table'!$V16-SUM('Allocation Table'!C16,'Allocation Table'!E16,'Allocation Table'!G16,'Allocation Table'!I16,'Allocation Table'!K16),L$7+'Allocation Table'!$V16-SUM('Allocation Table'!C16,'Allocation Table'!E16,'Allocation Table'!G16,'Allocation Table'!I16,'Allocation Table'!K16),M20*(1+L$6/12))),0)</f>
        <v>220</v>
      </c>
      <c r="M21" s="20">
        <f t="shared" si="7"/>
        <v>22407.419398592836</v>
      </c>
      <c r="N21" s="14">
        <f>IFERROR(IF(O20=0,0,IF(O20*(1+N$6/12)&gt;N$7+'Allocation Table'!$V16-SUM('Allocation Table'!C16,'Allocation Table'!E16,'Allocation Table'!G16,'Allocation Table'!I16,'Allocation Table'!K16,'Allocation Table'!M16),N$7+'Allocation Table'!$V16-SUM('Allocation Table'!C16,'Allocation Table'!E16,'Allocation Table'!G16,'Allocation Table'!I16,'Allocation Table'!K16,'Allocation Table'!M16),O20*(1+N$6/12))),0)</f>
        <v>3600</v>
      </c>
      <c r="O21" s="13">
        <f t="shared" si="8"/>
        <v>528406.98225251201</v>
      </c>
      <c r="P21" s="14">
        <f>IFERROR(IF(Q20=0,0,IF(Q20*(1+P$6/12)&gt;P$7+'Allocation Table'!$V16-SUM('Allocation Table'!C16,'Allocation Table'!E16,'Allocation Table'!G16,'Allocation Table'!I16,'Allocation Table'!K16,'Allocation Table'!M16,'Allocation Table'!O16),P$7+'Allocation Table'!$V16-SUM('Allocation Table'!C16,'Allocation Table'!E16,'Allocation Table'!G16,'Allocation Table'!I16,'Allocation Table'!K16,'Allocation Table'!M16,'Allocation Table'!O16),Q20*(1+P$6/12))),0)</f>
        <v>4800</v>
      </c>
      <c r="Q21" s="20">
        <f t="shared" si="9"/>
        <v>699503.39710247179</v>
      </c>
      <c r="R21" s="14">
        <f>IFERROR(IF(S20=0,0,IF(S20*(1+R$6/12)&gt;R$7+'Allocation Table'!$V16-SUM('Allocation Table'!C16,'Allocation Table'!E16,'Allocation Table'!G16,'Allocation Table'!I16,'Allocation Table'!K16,'Allocation Table'!M16,'Allocation Table'!O16,'Allocation Table'!Q16),R$7+'Allocation Table'!$V16-SUM('Allocation Table'!C16,'Allocation Table'!E16,'Allocation Table'!G16,'Allocation Table'!I16,'Allocation Table'!K16,'Allocation Table'!M16,'Allocation Table'!O16,'Allocation Table'!Q16),S20*(1+R$6/12))),0)</f>
        <v>0</v>
      </c>
      <c r="S21" s="13">
        <f t="shared" si="10"/>
        <v>0</v>
      </c>
      <c r="T21" s="14">
        <f>IFERROR(IF(U20=0,0,IF(U20*(1+T$6/12)&gt;T$7+'Allocation Table'!$V16-SUM('Allocation Table'!C16,'Allocation Table'!E16,'Allocation Table'!G16,'Allocation Table'!I16,'Allocation Table'!K16,'Allocation Table'!M16,'Allocation Table'!O16,'Allocation Table'!Q16,'Allocation Table'!S16),T$7+'Allocation Table'!$V16-SUM('Allocation Table'!C16,'Allocation Table'!E16,'Allocation Table'!G16,'Allocation Table'!I16,'Allocation Table'!K16,'Allocation Table'!M16,'Allocation Table'!O16,'Allocation Table'!Q16,'Allocation Table'!S16),U20*(1+T$6/12))),0)</f>
        <v>0</v>
      </c>
      <c r="U21" s="21">
        <f t="shared" si="11"/>
        <v>0</v>
      </c>
      <c r="V21" s="19">
        <f t="shared" si="0"/>
        <v>1316022.0288990014</v>
      </c>
    </row>
    <row r="22" spans="1:22" ht="15.5" thickTop="1" thickBot="1" x14ac:dyDescent="0.4">
      <c r="A22" s="9">
        <f t="shared" si="1"/>
        <v>45352</v>
      </c>
      <c r="B22" s="14">
        <f>IFERROR(IF(C21=0,0,IF(C21*(1+B$6/12)&gt;B$7+B$2+'Allocation Table'!$V17,B$7+B$2+'Allocation Table'!$V17,C21*(1+B$6/12))),0)</f>
        <v>0</v>
      </c>
      <c r="C22" s="24">
        <f t="shared" si="2"/>
        <v>0</v>
      </c>
      <c r="D22" s="14">
        <f>IFERROR(IF(E21=0,0,IF(E21*(1+D$6/12)&gt;D$7+'Allocation Table'!$V17-'Allocation Table'!C17,D$7+'Allocation Table'!$V17-'Allocation Table'!C17,E21*(1+D$6/12))),0)</f>
        <v>1081</v>
      </c>
      <c r="E22" s="20">
        <f t="shared" si="3"/>
        <v>7206.7310984341784</v>
      </c>
      <c r="F22" s="14">
        <f>IFERROR(IF(G21=0,0,IF(G21*(1+F$6/12)&gt;F$7+'Allocation Table'!$V17-SUM('Allocation Table'!C17,'Allocation Table'!E17),F$7+'Allocation Table'!$V17-SUM('Allocation Table'!C17,'Allocation Table'!E17),G21*(1+F$6/12))),0)</f>
        <v>380</v>
      </c>
      <c r="G22" s="13">
        <f t="shared" si="4"/>
        <v>17060.324703305094</v>
      </c>
      <c r="H22" s="14">
        <f>IFERROR(IF(I21=0,0,IF(I21*(1+H$6/12)&gt;H$7+'Allocation Table'!$V17-SUM('Allocation Table'!C17,'Allocation Table'!E17,'Allocation Table'!G17),H$7+'Allocation Table'!$V17-SUM('Allocation Table'!C17,'Allocation Table'!E17,'Allocation Table'!G17),I21*(1+H$6/12))),0)</f>
        <v>600</v>
      </c>
      <c r="I22" s="20">
        <f t="shared" si="5"/>
        <v>13112.824348759514</v>
      </c>
      <c r="J22" s="14">
        <f>IFERROR(IF(K21=0,0,IF(K21*(1+J$6/12)&gt;J$7+'Allocation Table'!$V17-SUM('Allocation Table'!C17,'Allocation Table'!E17,'Allocation Table'!G17,'Allocation Table'!I17),J$7+'Allocation Table'!$V17-SUM('Allocation Table'!C17,'Allocation Table'!E17,'Allocation Table'!G17,'Allocation Table'!I17),K21*(1+J$6/12))),0)</f>
        <v>560</v>
      </c>
      <c r="K22" s="13">
        <f t="shared" si="6"/>
        <v>26657.600089939519</v>
      </c>
      <c r="L22" s="14">
        <f>IFERROR(IF(M21=0,0,IF(M21*(1+L$6/12)&gt;L$7+'Allocation Table'!$V17-SUM('Allocation Table'!C17,'Allocation Table'!E17,'Allocation Table'!G17,'Allocation Table'!I17,'Allocation Table'!K17),L$7+'Allocation Table'!$V17-SUM('Allocation Table'!C17,'Allocation Table'!E17,'Allocation Table'!G17,'Allocation Table'!I17,'Allocation Table'!K17),M21*(1+L$6/12))),0)</f>
        <v>220</v>
      </c>
      <c r="M22" s="20">
        <f t="shared" si="7"/>
        <v>22271.447221337556</v>
      </c>
      <c r="N22" s="14">
        <f>IFERROR(IF(O21=0,0,IF(O21*(1+N$6/12)&gt;N$7+'Allocation Table'!$V17-SUM('Allocation Table'!C17,'Allocation Table'!E17,'Allocation Table'!G17,'Allocation Table'!I17,'Allocation Table'!K17,'Allocation Table'!M17),N$7+'Allocation Table'!$V17-SUM('Allocation Table'!C17,'Allocation Table'!E17,'Allocation Table'!G17,'Allocation Table'!I17,'Allocation Table'!K17,'Allocation Table'!M17),O21*(1+N$6/12))),0)</f>
        <v>3600</v>
      </c>
      <c r="O22" s="13">
        <f t="shared" si="8"/>
        <v>526568.33886002039</v>
      </c>
      <c r="P22" s="14">
        <f>IFERROR(IF(Q21=0,0,IF(Q21*(1+P$6/12)&gt;P$7+'Allocation Table'!$V17-SUM('Allocation Table'!C17,'Allocation Table'!E17,'Allocation Table'!G17,'Allocation Table'!I17,'Allocation Table'!K17,'Allocation Table'!M17,'Allocation Table'!O17),P$7+'Allocation Table'!$V17-SUM('Allocation Table'!C17,'Allocation Table'!E17,'Allocation Table'!G17,'Allocation Table'!I17,'Allocation Table'!K17,'Allocation Table'!M17,'Allocation Table'!O17),Q21*(1+P$6/12))),0)</f>
        <v>4800</v>
      </c>
      <c r="Q22" s="20">
        <f t="shared" si="9"/>
        <v>697326.53484160604</v>
      </c>
      <c r="R22" s="14">
        <f>IFERROR(IF(S21=0,0,IF(S21*(1+R$6/12)&gt;R$7+'Allocation Table'!$V17-SUM('Allocation Table'!C17,'Allocation Table'!E17,'Allocation Table'!G17,'Allocation Table'!I17,'Allocation Table'!K17,'Allocation Table'!M17,'Allocation Table'!O17,'Allocation Table'!Q17),R$7+'Allocation Table'!$V17-SUM('Allocation Table'!C17,'Allocation Table'!E17,'Allocation Table'!G17,'Allocation Table'!I17,'Allocation Table'!K17,'Allocation Table'!M17,'Allocation Table'!O17,'Allocation Table'!Q17),S21*(1+R$6/12))),0)</f>
        <v>0</v>
      </c>
      <c r="S22" s="13">
        <f t="shared" si="10"/>
        <v>0</v>
      </c>
      <c r="T22" s="14">
        <f>IFERROR(IF(U21=0,0,IF(U21*(1+T$6/12)&gt;T$7+'Allocation Table'!$V17-SUM('Allocation Table'!C17,'Allocation Table'!E17,'Allocation Table'!G17,'Allocation Table'!I17,'Allocation Table'!K17,'Allocation Table'!M17,'Allocation Table'!O17,'Allocation Table'!Q17,'Allocation Table'!S17),T$7+'Allocation Table'!$V17-SUM('Allocation Table'!C17,'Allocation Table'!E17,'Allocation Table'!G17,'Allocation Table'!I17,'Allocation Table'!K17,'Allocation Table'!M17,'Allocation Table'!O17,'Allocation Table'!Q17,'Allocation Table'!S17),U21*(1+T$6/12))),0)</f>
        <v>0</v>
      </c>
      <c r="U22" s="21">
        <f t="shared" si="11"/>
        <v>0</v>
      </c>
      <c r="V22" s="19">
        <f t="shared" si="0"/>
        <v>1310203.8011634024</v>
      </c>
    </row>
    <row r="23" spans="1:22" ht="15.5" outlineLevel="1" thickTop="1" thickBot="1" x14ac:dyDescent="0.4">
      <c r="A23" s="9">
        <f t="shared" si="1"/>
        <v>45383</v>
      </c>
      <c r="B23" s="14">
        <f>IFERROR(IF(C22=0,0,IF(C22*(1+B$6/12)&gt;B$7+B$2+'Allocation Table'!$V18,B$7+B$2+'Allocation Table'!$V18,C22*(1+B$6/12))),0)</f>
        <v>0</v>
      </c>
      <c r="C23" s="24">
        <f t="shared" si="2"/>
        <v>0</v>
      </c>
      <c r="D23" s="14">
        <f>IFERROR(IF(E22=0,0,IF(E22*(1+D$6/12)&gt;D$7+'Allocation Table'!$V18-'Allocation Table'!C18,D$7+'Allocation Table'!$V18-'Allocation Table'!C18,E22*(1+D$6/12))),0)</f>
        <v>1081</v>
      </c>
      <c r="E23" s="20">
        <f t="shared" si="3"/>
        <v>6259.6561846800805</v>
      </c>
      <c r="F23" s="14">
        <f>IFERROR(IF(G22=0,0,IF(G22*(1+F$6/12)&gt;F$7+'Allocation Table'!$V18-SUM('Allocation Table'!C18,'Allocation Table'!E18),F$7+'Allocation Table'!$V18-SUM('Allocation Table'!C18,'Allocation Table'!E18),G22*(1+F$6/12))),0)</f>
        <v>380</v>
      </c>
      <c r="G23" s="13">
        <f t="shared" si="4"/>
        <v>16978.880385612934</v>
      </c>
      <c r="H23" s="14">
        <f>IFERROR(IF(I22=0,0,IF(I22*(1+H$6/12)&gt;H$7+'Allocation Table'!$V18-SUM('Allocation Table'!C18,'Allocation Table'!E18,'Allocation Table'!G18),H$7+'Allocation Table'!$V18-SUM('Allocation Table'!C18,'Allocation Table'!E18,'Allocation Table'!G18),I22*(1+H$6/12))),0)</f>
        <v>600</v>
      </c>
      <c r="I23" s="20">
        <f t="shared" si="5"/>
        <v>12567.461116879345</v>
      </c>
      <c r="J23" s="14">
        <f>IFERROR(IF(K22=0,0,IF(K22*(1+J$6/12)&gt;J$7+'Allocation Table'!$V18-SUM('Allocation Table'!C18,'Allocation Table'!E18,'Allocation Table'!G18,'Allocation Table'!I18),J$7+'Allocation Table'!$V18-SUM('Allocation Table'!C18,'Allocation Table'!E18,'Allocation Table'!G18,'Allocation Table'!I18),K22*(1+J$6/12))),0)</f>
        <v>560</v>
      </c>
      <c r="K23" s="13">
        <f t="shared" si="6"/>
        <v>26541.893424771843</v>
      </c>
      <c r="L23" s="14">
        <f>IFERROR(IF(M22=0,0,IF(M22*(1+L$6/12)&gt;L$7+'Allocation Table'!$V18-SUM('Allocation Table'!C18,'Allocation Table'!E18,'Allocation Table'!G18,'Allocation Table'!I18,'Allocation Table'!K18),L$7+'Allocation Table'!$V18-SUM('Allocation Table'!C18,'Allocation Table'!E18,'Allocation Table'!G18,'Allocation Table'!I18,'Allocation Table'!K18),M22*(1+L$6/12))),0)</f>
        <v>220</v>
      </c>
      <c r="M23" s="20">
        <f t="shared" si="7"/>
        <v>22134.96514841757</v>
      </c>
      <c r="N23" s="14">
        <f>IFERROR(IF(O22=0,0,IF(O22*(1+N$6/12)&gt;N$7+'Allocation Table'!$V18-SUM('Allocation Table'!C18,'Allocation Table'!E18,'Allocation Table'!G18,'Allocation Table'!I18,'Allocation Table'!K18,'Allocation Table'!M18),N$7+'Allocation Table'!$V18-SUM('Allocation Table'!C18,'Allocation Table'!E18,'Allocation Table'!G18,'Allocation Table'!I18,'Allocation Table'!K18,'Allocation Table'!M18),O22*(1+N$6/12))),0)</f>
        <v>3600</v>
      </c>
      <c r="O23" s="13">
        <f t="shared" si="8"/>
        <v>524723.56665622047</v>
      </c>
      <c r="P23" s="14">
        <f>IFERROR(IF(Q22=0,0,IF(Q22*(1+P$6/12)&gt;P$7+'Allocation Table'!$V18-SUM('Allocation Table'!C18,'Allocation Table'!E18,'Allocation Table'!G18,'Allocation Table'!I18,'Allocation Table'!K18,'Allocation Table'!M18,'Allocation Table'!O18),P$7+'Allocation Table'!$V18-SUM('Allocation Table'!C18,'Allocation Table'!E18,'Allocation Table'!G18,'Allocation Table'!I18,'Allocation Table'!K18,'Allocation Table'!M18,'Allocation Table'!O18),Q22*(1+P$6/12))),0)</f>
        <v>4800</v>
      </c>
      <c r="Q23" s="20">
        <f t="shared" si="9"/>
        <v>695141.50934726198</v>
      </c>
      <c r="R23" s="14">
        <f>IFERROR(IF(S22=0,0,IF(S22*(1+R$6/12)&gt;R$7+'Allocation Table'!$V18-SUM('Allocation Table'!C18,'Allocation Table'!E18,'Allocation Table'!G18,'Allocation Table'!I18,'Allocation Table'!K18,'Allocation Table'!M18,'Allocation Table'!O18,'Allocation Table'!Q18),R$7+'Allocation Table'!$V18-SUM('Allocation Table'!C18,'Allocation Table'!E18,'Allocation Table'!G18,'Allocation Table'!I18,'Allocation Table'!K18,'Allocation Table'!M18,'Allocation Table'!O18,'Allocation Table'!Q18),S22*(1+R$6/12))),0)</f>
        <v>0</v>
      </c>
      <c r="S23" s="13">
        <f t="shared" si="10"/>
        <v>0</v>
      </c>
      <c r="T23" s="14">
        <f>IFERROR(IF(U22=0,0,IF(U22*(1+T$6/12)&gt;T$7+'Allocation Table'!$V18-SUM('Allocation Table'!C18,'Allocation Table'!E18,'Allocation Table'!G18,'Allocation Table'!I18,'Allocation Table'!K18,'Allocation Table'!M18,'Allocation Table'!O18,'Allocation Table'!Q18,'Allocation Table'!S18),T$7+'Allocation Table'!$V18-SUM('Allocation Table'!C18,'Allocation Table'!E18,'Allocation Table'!G18,'Allocation Table'!I18,'Allocation Table'!K18,'Allocation Table'!M18,'Allocation Table'!O18,'Allocation Table'!Q18,'Allocation Table'!S18),U22*(1+T$6/12))),0)</f>
        <v>0</v>
      </c>
      <c r="U23" s="21">
        <f t="shared" si="11"/>
        <v>0</v>
      </c>
      <c r="V23" s="19">
        <f t="shared" si="0"/>
        <v>1304347.9322638442</v>
      </c>
    </row>
    <row r="24" spans="1:22" ht="15.5" outlineLevel="1" thickTop="1" thickBot="1" x14ac:dyDescent="0.4">
      <c r="A24" s="9">
        <f t="shared" si="1"/>
        <v>45413</v>
      </c>
      <c r="B24" s="14">
        <f>IFERROR(IF(C23=0,0,IF(C23*(1+B$6/12)&gt;B$7+B$2+'Allocation Table'!$V19,B$7+B$2+'Allocation Table'!$V19,C23*(1+B$6/12))),0)</f>
        <v>0</v>
      </c>
      <c r="C24" s="24">
        <f t="shared" si="2"/>
        <v>0</v>
      </c>
      <c r="D24" s="14">
        <f>IFERROR(IF(E23=0,0,IF(E23*(1+D$6/12)&gt;D$7+'Allocation Table'!$V19-'Allocation Table'!C19,D$7+'Allocation Table'!$V19-'Allocation Table'!C19,E23*(1+D$6/12))),0)</f>
        <v>1081</v>
      </c>
      <c r="E24" s="20">
        <f t="shared" si="3"/>
        <v>5294.9814621120522</v>
      </c>
      <c r="F24" s="14">
        <f>IFERROR(IF(G23=0,0,IF(G23*(1+F$6/12)&gt;F$7+'Allocation Table'!$V19-SUM('Allocation Table'!C19,'Allocation Table'!E19),F$7+'Allocation Table'!$V19-SUM('Allocation Table'!C19,'Allocation Table'!E19),G23*(1+F$6/12))),0)</f>
        <v>380</v>
      </c>
      <c r="G24" s="13">
        <f t="shared" si="4"/>
        <v>16896.010792361161</v>
      </c>
      <c r="H24" s="14">
        <f>IFERROR(IF(I23=0,0,IF(I23*(1+H$6/12)&gt;H$7+'Allocation Table'!$V19-SUM('Allocation Table'!C19,'Allocation Table'!E19,'Allocation Table'!G19),H$7+'Allocation Table'!$V19-SUM('Allocation Table'!C19,'Allocation Table'!E19,'Allocation Table'!G19),I23*(1+H$6/12))),0)</f>
        <v>600</v>
      </c>
      <c r="I24" s="20">
        <f t="shared" si="5"/>
        <v>12019.825538199675</v>
      </c>
      <c r="J24" s="14">
        <f>IFERROR(IF(K23=0,0,IF(K23*(1+J$6/12)&gt;J$7+'Allocation Table'!$V19-SUM('Allocation Table'!C19,'Allocation Table'!E19,'Allocation Table'!G19,'Allocation Table'!I19),J$7+'Allocation Table'!$V19-SUM('Allocation Table'!C19,'Allocation Table'!E19,'Allocation Table'!G19,'Allocation Table'!I19),K23*(1+J$6/12))),0)</f>
        <v>560</v>
      </c>
      <c r="K24" s="13">
        <f t="shared" si="6"/>
        <v>26424.258315184707</v>
      </c>
      <c r="L24" s="14">
        <f>IFERROR(IF(M23=0,0,IF(M23*(1+L$6/12)&gt;L$7+'Allocation Table'!$V19-SUM('Allocation Table'!C19,'Allocation Table'!E19,'Allocation Table'!G19,'Allocation Table'!I19,'Allocation Table'!K19),L$7+'Allocation Table'!$V19-SUM('Allocation Table'!C19,'Allocation Table'!E19,'Allocation Table'!G19,'Allocation Table'!I19,'Allocation Table'!K19),M23*(1+L$6/12))),0)</f>
        <v>220</v>
      </c>
      <c r="M24" s="20">
        <f t="shared" si="7"/>
        <v>21997.971267724133</v>
      </c>
      <c r="N24" s="14">
        <f>IFERROR(IF(O23=0,0,IF(O23*(1+N$6/12)&gt;N$7+'Allocation Table'!$V19-SUM('Allocation Table'!C19,'Allocation Table'!E19,'Allocation Table'!G19,'Allocation Table'!I19,'Allocation Table'!K19,'Allocation Table'!M19),N$7+'Allocation Table'!$V19-SUM('Allocation Table'!C19,'Allocation Table'!E19,'Allocation Table'!G19,'Allocation Table'!I19,'Allocation Table'!K19,'Allocation Table'!M19),O23*(1+N$6/12))),0)</f>
        <v>3600</v>
      </c>
      <c r="O24" s="13">
        <f t="shared" si="8"/>
        <v>522872.64521174121</v>
      </c>
      <c r="P24" s="14">
        <f>IFERROR(IF(Q23=0,0,IF(Q23*(1+P$6/12)&gt;P$7+'Allocation Table'!$V19-SUM('Allocation Table'!C19,'Allocation Table'!E19,'Allocation Table'!G19,'Allocation Table'!I19,'Allocation Table'!K19,'Allocation Table'!M19,'Allocation Table'!O19),P$7+'Allocation Table'!$V19-SUM('Allocation Table'!C19,'Allocation Table'!E19,'Allocation Table'!G19,'Allocation Table'!I19,'Allocation Table'!K19,'Allocation Table'!M19,'Allocation Table'!O19),Q23*(1+P$6/12))),0)</f>
        <v>4800</v>
      </c>
      <c r="Q24" s="20">
        <f t="shared" si="9"/>
        <v>692948.29000731418</v>
      </c>
      <c r="R24" s="14">
        <f>IFERROR(IF(S23=0,0,IF(S23*(1+R$6/12)&gt;R$7+'Allocation Table'!$V19-SUM('Allocation Table'!C19,'Allocation Table'!E19,'Allocation Table'!G19,'Allocation Table'!I19,'Allocation Table'!K19,'Allocation Table'!M19,'Allocation Table'!O19,'Allocation Table'!Q19),R$7+'Allocation Table'!$V19-SUM('Allocation Table'!C19,'Allocation Table'!E19,'Allocation Table'!G19,'Allocation Table'!I19,'Allocation Table'!K19,'Allocation Table'!M19,'Allocation Table'!O19,'Allocation Table'!Q19),S23*(1+R$6/12))),0)</f>
        <v>0</v>
      </c>
      <c r="S24" s="13">
        <f t="shared" si="10"/>
        <v>0</v>
      </c>
      <c r="T24" s="14">
        <f>IFERROR(IF(U23=0,0,IF(U23*(1+T$6/12)&gt;T$7+'Allocation Table'!$V19-SUM('Allocation Table'!C19,'Allocation Table'!E19,'Allocation Table'!G19,'Allocation Table'!I19,'Allocation Table'!K19,'Allocation Table'!M19,'Allocation Table'!O19,'Allocation Table'!Q19,'Allocation Table'!S19),T$7+'Allocation Table'!$V19-SUM('Allocation Table'!C19,'Allocation Table'!E19,'Allocation Table'!G19,'Allocation Table'!I19,'Allocation Table'!K19,'Allocation Table'!M19,'Allocation Table'!O19,'Allocation Table'!Q19,'Allocation Table'!S19),U23*(1+T$6/12))),0)</f>
        <v>0</v>
      </c>
      <c r="U24" s="21">
        <f t="shared" si="11"/>
        <v>0</v>
      </c>
      <c r="V24" s="19">
        <f t="shared" si="0"/>
        <v>1298453.9825946372</v>
      </c>
    </row>
    <row r="25" spans="1:22" ht="15.5" outlineLevel="1" thickTop="1" thickBot="1" x14ac:dyDescent="0.4">
      <c r="A25" s="9">
        <f t="shared" si="1"/>
        <v>45444</v>
      </c>
      <c r="B25" s="14">
        <f>IFERROR(IF(C24=0,0,IF(C24*(1+B$6/12)&gt;B$7+B$2+'Allocation Table'!$V20,B$7+B$2+'Allocation Table'!$V20,C24*(1+B$6/12))),0)</f>
        <v>0</v>
      </c>
      <c r="C25" s="24">
        <f t="shared" si="2"/>
        <v>0</v>
      </c>
      <c r="D25" s="14">
        <f>IFERROR(IF(E24=0,0,IF(E24*(1+D$6/12)&gt;D$7+'Allocation Table'!$V20-'Allocation Table'!C20,D$7+'Allocation Table'!$V20-'Allocation Table'!C20,E24*(1+D$6/12))),0)</f>
        <v>1081</v>
      </c>
      <c r="E25" s="20">
        <f t="shared" si="3"/>
        <v>4312.3798676163015</v>
      </c>
      <c r="F25" s="14">
        <f>IFERROR(IF(G24=0,0,IF(G24*(1+F$6/12)&gt;F$7+'Allocation Table'!$V20-SUM('Allocation Table'!C20,'Allocation Table'!E20),F$7+'Allocation Table'!$V20-SUM('Allocation Table'!C20,'Allocation Table'!E20),G24*(1+F$6/12))),0)</f>
        <v>380</v>
      </c>
      <c r="G25" s="13">
        <f t="shared" si="4"/>
        <v>16811.690981227483</v>
      </c>
      <c r="H25" s="14">
        <f>IFERROR(IF(I24=0,0,IF(I24*(1+H$6/12)&gt;H$7+'Allocation Table'!$V20-SUM('Allocation Table'!C20,'Allocation Table'!E20,'Allocation Table'!G20),H$7+'Allocation Table'!$V20-SUM('Allocation Table'!C20,'Allocation Table'!E20,'Allocation Table'!G20),I24*(1+H$6/12))),0)</f>
        <v>600</v>
      </c>
      <c r="I25" s="20">
        <f t="shared" si="5"/>
        <v>11469.90814460884</v>
      </c>
      <c r="J25" s="14">
        <f>IFERROR(IF(K24=0,0,IF(K24*(1+J$6/12)&gt;J$7+'Allocation Table'!$V20-SUM('Allocation Table'!C20,'Allocation Table'!E20,'Allocation Table'!G20,'Allocation Table'!I20),J$7+'Allocation Table'!$V20-SUM('Allocation Table'!C20,'Allocation Table'!E20,'Allocation Table'!G20,'Allocation Table'!I20),K24*(1+J$6/12))),0)</f>
        <v>560</v>
      </c>
      <c r="K25" s="13">
        <f t="shared" si="6"/>
        <v>26304.662620437783</v>
      </c>
      <c r="L25" s="14">
        <f>IFERROR(IF(M24=0,0,IF(M24*(1+L$6/12)&gt;L$7+'Allocation Table'!$V20-SUM('Allocation Table'!C20,'Allocation Table'!E20,'Allocation Table'!G20,'Allocation Table'!I20,'Allocation Table'!K20),L$7+'Allocation Table'!$V20-SUM('Allocation Table'!C20,'Allocation Table'!E20,'Allocation Table'!G20,'Allocation Table'!I20,'Allocation Table'!K20),M24*(1+L$6/12))),0)</f>
        <v>220</v>
      </c>
      <c r="M25" s="20">
        <f t="shared" si="7"/>
        <v>21860.463659978097</v>
      </c>
      <c r="N25" s="14">
        <f>IFERROR(IF(O24=0,0,IF(O24*(1+N$6/12)&gt;N$7+'Allocation Table'!$V20-SUM('Allocation Table'!C20,'Allocation Table'!E20,'Allocation Table'!G20,'Allocation Table'!I20,'Allocation Table'!K20,'Allocation Table'!M20),N$7+'Allocation Table'!$V20-SUM('Allocation Table'!C20,'Allocation Table'!E20,'Allocation Table'!G20,'Allocation Table'!I20,'Allocation Table'!K20,'Allocation Table'!M20),O24*(1+N$6/12))),0)</f>
        <v>3600</v>
      </c>
      <c r="O25" s="13">
        <f t="shared" si="8"/>
        <v>521015.55402911373</v>
      </c>
      <c r="P25" s="14">
        <f>IFERROR(IF(Q24=0,0,IF(Q24*(1+P$6/12)&gt;P$7+'Allocation Table'!$V20-SUM('Allocation Table'!C20,'Allocation Table'!E20,'Allocation Table'!G20,'Allocation Table'!I20,'Allocation Table'!K20,'Allocation Table'!M20,'Allocation Table'!O20),P$7+'Allocation Table'!$V20-SUM('Allocation Table'!C20,'Allocation Table'!E20,'Allocation Table'!G20,'Allocation Table'!I20,'Allocation Table'!K20,'Allocation Table'!M20,'Allocation Table'!O20),Q24*(1+P$6/12))),0)</f>
        <v>4800</v>
      </c>
      <c r="Q25" s="20">
        <f t="shared" si="9"/>
        <v>690746.8460948416</v>
      </c>
      <c r="R25" s="14">
        <f>IFERROR(IF(S24=0,0,IF(S24*(1+R$6/12)&gt;R$7+'Allocation Table'!$V20-SUM('Allocation Table'!C20,'Allocation Table'!E20,'Allocation Table'!G20,'Allocation Table'!I20,'Allocation Table'!K20,'Allocation Table'!M20,'Allocation Table'!O20,'Allocation Table'!Q20),R$7+'Allocation Table'!$V20-SUM('Allocation Table'!C20,'Allocation Table'!E20,'Allocation Table'!G20,'Allocation Table'!I20,'Allocation Table'!K20,'Allocation Table'!M20,'Allocation Table'!O20,'Allocation Table'!Q20),S24*(1+R$6/12))),0)</f>
        <v>0</v>
      </c>
      <c r="S25" s="13">
        <f t="shared" si="10"/>
        <v>0</v>
      </c>
      <c r="T25" s="14">
        <f>IFERROR(IF(U24=0,0,IF(U24*(1+T$6/12)&gt;T$7+'Allocation Table'!$V20-SUM('Allocation Table'!C20,'Allocation Table'!E20,'Allocation Table'!G20,'Allocation Table'!I20,'Allocation Table'!K20,'Allocation Table'!M20,'Allocation Table'!O20,'Allocation Table'!Q20,'Allocation Table'!S20),T$7+'Allocation Table'!$V20-SUM('Allocation Table'!C20,'Allocation Table'!E20,'Allocation Table'!G20,'Allocation Table'!I20,'Allocation Table'!K20,'Allocation Table'!M20,'Allocation Table'!O20,'Allocation Table'!Q20,'Allocation Table'!S20),U24*(1+T$6/12))),0)</f>
        <v>0</v>
      </c>
      <c r="U25" s="21">
        <f t="shared" si="11"/>
        <v>0</v>
      </c>
      <c r="V25" s="19">
        <f t="shared" si="0"/>
        <v>1292521.5053978239</v>
      </c>
    </row>
    <row r="26" spans="1:22" ht="15.5" outlineLevel="1" thickTop="1" thickBot="1" x14ac:dyDescent="0.4">
      <c r="A26" s="9">
        <f t="shared" si="1"/>
        <v>45474</v>
      </c>
      <c r="B26" s="14">
        <f>IFERROR(IF(C25=0,0,IF(C25*(1+B$6/12)&gt;B$7+B$2+'Allocation Table'!$V21,B$7+B$2+'Allocation Table'!$V21,C25*(1+B$6/12))),0)</f>
        <v>0</v>
      </c>
      <c r="C26" s="24">
        <f t="shared" si="2"/>
        <v>0</v>
      </c>
      <c r="D26" s="14">
        <f>IFERROR(IF(E25=0,0,IF(E25*(1+D$6/12)&gt;D$7+'Allocation Table'!$V21-'Allocation Table'!C21,D$7+'Allocation Table'!$V21-'Allocation Table'!C21,E25*(1+D$6/12))),0)</f>
        <v>1081</v>
      </c>
      <c r="E26" s="20">
        <f t="shared" si="3"/>
        <v>3311.518260156171</v>
      </c>
      <c r="F26" s="14">
        <f>IFERROR(IF(G25=0,0,IF(G25*(1+F$6/12)&gt;F$7+'Allocation Table'!$V21-SUM('Allocation Table'!C21,'Allocation Table'!E21),F$7+'Allocation Table'!$V21-SUM('Allocation Table'!C21,'Allocation Table'!E21),G25*(1+F$6/12))),0)</f>
        <v>380</v>
      </c>
      <c r="G26" s="13">
        <f t="shared" si="4"/>
        <v>16725.895573398964</v>
      </c>
      <c r="H26" s="14">
        <f>IFERROR(IF(I25=0,0,IF(I25*(1+H$6/12)&gt;H$7+'Allocation Table'!$V21-SUM('Allocation Table'!C21,'Allocation Table'!E21,'Allocation Table'!G21),H$7+'Allocation Table'!$V21-SUM('Allocation Table'!C21,'Allocation Table'!E21,'Allocation Table'!G21),I25*(1+H$6/12))),0)</f>
        <v>600</v>
      </c>
      <c r="I26" s="20">
        <f t="shared" si="5"/>
        <v>10917.699428544711</v>
      </c>
      <c r="J26" s="14">
        <f>IFERROR(IF(K25=0,0,IF(K25*(1+J$6/12)&gt;J$7+'Allocation Table'!$V21-SUM('Allocation Table'!C21,'Allocation Table'!E21,'Allocation Table'!G21,'Allocation Table'!I21),J$7+'Allocation Table'!$V21-SUM('Allocation Table'!C21,'Allocation Table'!E21,'Allocation Table'!G21,'Allocation Table'!I21),K25*(1+J$6/12))),0)</f>
        <v>560</v>
      </c>
      <c r="K26" s="13">
        <f t="shared" si="6"/>
        <v>26183.073664111744</v>
      </c>
      <c r="L26" s="14">
        <f>IFERROR(IF(M25=0,0,IF(M25*(1+L$6/12)&gt;L$7+'Allocation Table'!$V21-SUM('Allocation Table'!C21,'Allocation Table'!E21,'Allocation Table'!G21,'Allocation Table'!I21,'Allocation Table'!K21),L$7+'Allocation Table'!$V21-SUM('Allocation Table'!C21,'Allocation Table'!E21,'Allocation Table'!G21,'Allocation Table'!I21,'Allocation Table'!K21),M25*(1+L$6/12))),0)</f>
        <v>220</v>
      </c>
      <c r="M26" s="20">
        <f t="shared" si="7"/>
        <v>21722.440398703013</v>
      </c>
      <c r="N26" s="14">
        <f>IFERROR(IF(O25=0,0,IF(O25*(1+N$6/12)&gt;N$7+'Allocation Table'!$V21-SUM('Allocation Table'!C21,'Allocation Table'!E21,'Allocation Table'!G21,'Allocation Table'!I21,'Allocation Table'!K21,'Allocation Table'!M21),N$7+'Allocation Table'!$V21-SUM('Allocation Table'!C21,'Allocation Table'!E21,'Allocation Table'!G21,'Allocation Table'!I21,'Allocation Table'!K21,'Allocation Table'!M21),O25*(1+N$6/12))),0)</f>
        <v>3600</v>
      </c>
      <c r="O26" s="13">
        <f t="shared" si="8"/>
        <v>519152.27254254417</v>
      </c>
      <c r="P26" s="14">
        <f>IFERROR(IF(Q25=0,0,IF(Q25*(1+P$6/12)&gt;P$7+'Allocation Table'!$V21-SUM('Allocation Table'!C21,'Allocation Table'!E21,'Allocation Table'!G21,'Allocation Table'!I21,'Allocation Table'!K21,'Allocation Table'!M21,'Allocation Table'!O21),P$7+'Allocation Table'!$V21-SUM('Allocation Table'!C21,'Allocation Table'!E21,'Allocation Table'!G21,'Allocation Table'!I21,'Allocation Table'!K21,'Allocation Table'!M21,'Allocation Table'!O21),Q25*(1+P$6/12))),0)</f>
        <v>4800</v>
      </c>
      <c r="Q26" s="20">
        <f t="shared" si="9"/>
        <v>688537.14676769718</v>
      </c>
      <c r="R26" s="14">
        <f>IFERROR(IF(S25=0,0,IF(S25*(1+R$6/12)&gt;R$7+'Allocation Table'!$V21-SUM('Allocation Table'!C21,'Allocation Table'!E21,'Allocation Table'!G21,'Allocation Table'!I21,'Allocation Table'!K21,'Allocation Table'!M21,'Allocation Table'!O21,'Allocation Table'!Q21),R$7+'Allocation Table'!$V21-SUM('Allocation Table'!C21,'Allocation Table'!E21,'Allocation Table'!G21,'Allocation Table'!I21,'Allocation Table'!K21,'Allocation Table'!M21,'Allocation Table'!O21,'Allocation Table'!Q21),S25*(1+R$6/12))),0)</f>
        <v>0</v>
      </c>
      <c r="S26" s="13">
        <f t="shared" si="10"/>
        <v>0</v>
      </c>
      <c r="T26" s="14">
        <f>IFERROR(IF(U25=0,0,IF(U25*(1+T$6/12)&gt;T$7+'Allocation Table'!$V21-SUM('Allocation Table'!C21,'Allocation Table'!E21,'Allocation Table'!G21,'Allocation Table'!I21,'Allocation Table'!K21,'Allocation Table'!M21,'Allocation Table'!O21,'Allocation Table'!Q21,'Allocation Table'!S21),T$7+'Allocation Table'!$V21-SUM('Allocation Table'!C21,'Allocation Table'!E21,'Allocation Table'!G21,'Allocation Table'!I21,'Allocation Table'!K21,'Allocation Table'!M21,'Allocation Table'!O21,'Allocation Table'!Q21,'Allocation Table'!S21),U25*(1+T$6/12))),0)</f>
        <v>0</v>
      </c>
      <c r="U26" s="21">
        <f t="shared" si="11"/>
        <v>0</v>
      </c>
      <c r="V26" s="19">
        <f t="shared" si="0"/>
        <v>1286550.046635156</v>
      </c>
    </row>
    <row r="27" spans="1:22" ht="15.5" outlineLevel="1" thickTop="1" thickBot="1" x14ac:dyDescent="0.4">
      <c r="A27" s="9">
        <f t="shared" si="1"/>
        <v>45505</v>
      </c>
      <c r="B27" s="14">
        <f>IFERROR(IF(C26=0,0,IF(C26*(1+B$6/12)&gt;B$7+B$2+'Allocation Table'!$V22,B$7+B$2+'Allocation Table'!$V22,C26*(1+B$6/12))),0)</f>
        <v>0</v>
      </c>
      <c r="C27" s="24">
        <f t="shared" si="2"/>
        <v>0</v>
      </c>
      <c r="D27" s="14">
        <f>IFERROR(IF(E26=0,0,IF(E26*(1+D$6/12)&gt;D$7+'Allocation Table'!$V22-'Allocation Table'!C22,D$7+'Allocation Table'!$V22-'Allocation Table'!C22,E26*(1+D$6/12))),0)</f>
        <v>1081</v>
      </c>
      <c r="E27" s="20">
        <f t="shared" si="3"/>
        <v>2292.0573078240732</v>
      </c>
      <c r="F27" s="14">
        <f>IFERROR(IF(G26=0,0,IF(G26*(1+F$6/12)&gt;F$7+'Allocation Table'!$V22-SUM('Allocation Table'!C22,'Allocation Table'!E22),F$7+'Allocation Table'!$V22-SUM('Allocation Table'!C22,'Allocation Table'!E22),G26*(1+F$6/12))),0)</f>
        <v>380</v>
      </c>
      <c r="G27" s="13">
        <f t="shared" si="4"/>
        <v>16638.598745933446</v>
      </c>
      <c r="H27" s="14">
        <f>IFERROR(IF(I26=0,0,IF(I26*(1+H$6/12)&gt;H$7+'Allocation Table'!$V22-SUM('Allocation Table'!C22,'Allocation Table'!E22,'Allocation Table'!G22),H$7+'Allocation Table'!$V22-SUM('Allocation Table'!C22,'Allocation Table'!E22,'Allocation Table'!G22),I26*(1+H$6/12))),0)</f>
        <v>600</v>
      </c>
      <c r="I27" s="20">
        <f t="shared" si="5"/>
        <v>10363.189842830314</v>
      </c>
      <c r="J27" s="14">
        <f>IFERROR(IF(K26=0,0,IF(K26*(1+J$6/12)&gt;J$7+'Allocation Table'!$V22-SUM('Allocation Table'!C22,'Allocation Table'!E22,'Allocation Table'!G22,'Allocation Table'!I22),J$7+'Allocation Table'!$V22-SUM('Allocation Table'!C22,'Allocation Table'!E22,'Allocation Table'!G22,'Allocation Table'!I22),K26*(1+J$6/12))),0)</f>
        <v>560</v>
      </c>
      <c r="K27" s="13">
        <f t="shared" si="6"/>
        <v>26059.458225180271</v>
      </c>
      <c r="L27" s="14">
        <f>IFERROR(IF(M26=0,0,IF(M26*(1+L$6/12)&gt;L$7+'Allocation Table'!$V22-SUM('Allocation Table'!C22,'Allocation Table'!E22,'Allocation Table'!G22,'Allocation Table'!I22,'Allocation Table'!K22),L$7+'Allocation Table'!$V22-SUM('Allocation Table'!C22,'Allocation Table'!E22,'Allocation Table'!G22,'Allocation Table'!I22,'Allocation Table'!K22),M26*(1+L$6/12))),0)</f>
        <v>220</v>
      </c>
      <c r="M27" s="20">
        <f t="shared" si="7"/>
        <v>21583.899550198148</v>
      </c>
      <c r="N27" s="14">
        <f>IFERROR(IF(O26=0,0,IF(O26*(1+N$6/12)&gt;N$7+'Allocation Table'!$V22-SUM('Allocation Table'!C22,'Allocation Table'!E22,'Allocation Table'!G22,'Allocation Table'!I22,'Allocation Table'!K22,'Allocation Table'!M22),N$7+'Allocation Table'!$V22-SUM('Allocation Table'!C22,'Allocation Table'!E22,'Allocation Table'!G22,'Allocation Table'!I22,'Allocation Table'!K22,'Allocation Table'!M22),O26*(1+N$6/12))),0)</f>
        <v>3600</v>
      </c>
      <c r="O27" s="13">
        <f t="shared" si="8"/>
        <v>517282.78011768602</v>
      </c>
      <c r="P27" s="14">
        <f>IFERROR(IF(Q26=0,0,IF(Q26*(1+P$6/12)&gt;P$7+'Allocation Table'!$V22-SUM('Allocation Table'!C22,'Allocation Table'!E22,'Allocation Table'!G22,'Allocation Table'!I22,'Allocation Table'!K22,'Allocation Table'!M22,'Allocation Table'!O22),P$7+'Allocation Table'!$V22-SUM('Allocation Table'!C22,'Allocation Table'!E22,'Allocation Table'!G22,'Allocation Table'!I22,'Allocation Table'!K22,'Allocation Table'!M22,'Allocation Table'!O22),Q26*(1+P$6/12))),0)</f>
        <v>4800</v>
      </c>
      <c r="Q27" s="20">
        <f t="shared" si="9"/>
        <v>686319.16106807604</v>
      </c>
      <c r="R27" s="14">
        <f>IFERROR(IF(S26=0,0,IF(S26*(1+R$6/12)&gt;R$7+'Allocation Table'!$V22-SUM('Allocation Table'!C22,'Allocation Table'!E22,'Allocation Table'!G22,'Allocation Table'!I22,'Allocation Table'!K22,'Allocation Table'!M22,'Allocation Table'!O22,'Allocation Table'!Q22),R$7+'Allocation Table'!$V22-SUM('Allocation Table'!C22,'Allocation Table'!E22,'Allocation Table'!G22,'Allocation Table'!I22,'Allocation Table'!K22,'Allocation Table'!M22,'Allocation Table'!O22,'Allocation Table'!Q22),S26*(1+R$6/12))),0)</f>
        <v>0</v>
      </c>
      <c r="S27" s="13">
        <f t="shared" si="10"/>
        <v>0</v>
      </c>
      <c r="T27" s="14">
        <f>IFERROR(IF(U26=0,0,IF(U26*(1+T$6/12)&gt;T$7+'Allocation Table'!$V22-SUM('Allocation Table'!C22,'Allocation Table'!E22,'Allocation Table'!G22,'Allocation Table'!I22,'Allocation Table'!K22,'Allocation Table'!M22,'Allocation Table'!O22,'Allocation Table'!Q22,'Allocation Table'!S22),T$7+'Allocation Table'!$V22-SUM('Allocation Table'!C22,'Allocation Table'!E22,'Allocation Table'!G22,'Allocation Table'!I22,'Allocation Table'!K22,'Allocation Table'!M22,'Allocation Table'!O22,'Allocation Table'!Q22,'Allocation Table'!S22),U26*(1+T$6/12))),0)</f>
        <v>0</v>
      </c>
      <c r="U27" s="21">
        <f t="shared" si="11"/>
        <v>0</v>
      </c>
      <c r="V27" s="19">
        <f t="shared" si="0"/>
        <v>1280539.1448577284</v>
      </c>
    </row>
    <row r="28" spans="1:22" ht="15.5" outlineLevel="1" thickTop="1" thickBot="1" x14ac:dyDescent="0.4">
      <c r="A28" s="9">
        <f t="shared" si="1"/>
        <v>45536</v>
      </c>
      <c r="B28" s="14">
        <f>IFERROR(IF(C27=0,0,IF(C27*(1+B$6/12)&gt;B$7+B$2+'Allocation Table'!$V23,B$7+B$2+'Allocation Table'!$V23,C27*(1+B$6/12))),0)</f>
        <v>0</v>
      </c>
      <c r="C28" s="24">
        <f t="shared" si="2"/>
        <v>0</v>
      </c>
      <c r="D28" s="14">
        <f>IFERROR(IF(E27=0,0,IF(E27*(1+D$6/12)&gt;D$7+'Allocation Table'!$V23-'Allocation Table'!C23,D$7+'Allocation Table'!$V23-'Allocation Table'!C23,E27*(1+D$6/12))),0)</f>
        <v>1081</v>
      </c>
      <c r="E28" s="20">
        <f t="shared" si="3"/>
        <v>1253.6513727944707</v>
      </c>
      <c r="F28" s="14">
        <f>IFERROR(IF(G27=0,0,IF(G27*(1+F$6/12)&gt;F$7+'Allocation Table'!$V23-SUM('Allocation Table'!C23,'Allocation Table'!E23),F$7+'Allocation Table'!$V23-SUM('Allocation Table'!C23,'Allocation Table'!E23),G27*(1+F$6/12))),0)</f>
        <v>380</v>
      </c>
      <c r="G28" s="13">
        <f t="shared" si="4"/>
        <v>16549.774223987282</v>
      </c>
      <c r="H28" s="14">
        <f>IFERROR(IF(I27=0,0,IF(I27*(1+H$6/12)&gt;H$7+'Allocation Table'!$V23-SUM('Allocation Table'!C23,'Allocation Table'!E23,'Allocation Table'!G23),H$7+'Allocation Table'!$V23-SUM('Allocation Table'!C23,'Allocation Table'!E23,'Allocation Table'!G23),I27*(1+H$6/12))),0)</f>
        <v>600</v>
      </c>
      <c r="I28" s="20">
        <f t="shared" si="5"/>
        <v>9806.3698005087736</v>
      </c>
      <c r="J28" s="14">
        <f>IFERROR(IF(K27=0,0,IF(K27*(1+J$6/12)&gt;J$7+'Allocation Table'!$V23-SUM('Allocation Table'!C23,'Allocation Table'!E23,'Allocation Table'!G23,'Allocation Table'!I23),J$7+'Allocation Table'!$V23-SUM('Allocation Table'!C23,'Allocation Table'!E23,'Allocation Table'!G23,'Allocation Table'!I23),K27*(1+J$6/12))),0)</f>
        <v>560</v>
      </c>
      <c r="K28" s="13">
        <f t="shared" si="6"/>
        <v>25933.782528933276</v>
      </c>
      <c r="L28" s="14">
        <f>IFERROR(IF(M27=0,0,IF(M27*(1+L$6/12)&gt;L$7+'Allocation Table'!$V23-SUM('Allocation Table'!C23,'Allocation Table'!E23,'Allocation Table'!G23,'Allocation Table'!I23,'Allocation Table'!K23),L$7+'Allocation Table'!$V23-SUM('Allocation Table'!C23,'Allocation Table'!E23,'Allocation Table'!G23,'Allocation Table'!I23,'Allocation Table'!K23),M27*(1+L$6/12))),0)</f>
        <v>220</v>
      </c>
      <c r="M28" s="20">
        <f t="shared" si="7"/>
        <v>21444.839173511391</v>
      </c>
      <c r="N28" s="14">
        <f>IFERROR(IF(O27=0,0,IF(O27*(1+N$6/12)&gt;N$7+'Allocation Table'!$V23-SUM('Allocation Table'!C23,'Allocation Table'!E23,'Allocation Table'!G23,'Allocation Table'!I23,'Allocation Table'!K23,'Allocation Table'!M23),N$7+'Allocation Table'!$V23-SUM('Allocation Table'!C23,'Allocation Table'!E23,'Allocation Table'!G23,'Allocation Table'!I23,'Allocation Table'!K23,'Allocation Table'!M23),O27*(1+N$6/12))),0)</f>
        <v>3600</v>
      </c>
      <c r="O28" s="13">
        <f t="shared" si="8"/>
        <v>515407.05605141167</v>
      </c>
      <c r="P28" s="14">
        <f>IFERROR(IF(Q27=0,0,IF(Q27*(1+P$6/12)&gt;P$7+'Allocation Table'!$V23-SUM('Allocation Table'!C23,'Allocation Table'!E23,'Allocation Table'!G23,'Allocation Table'!I23,'Allocation Table'!K23,'Allocation Table'!M23,'Allocation Table'!O23),P$7+'Allocation Table'!$V23-SUM('Allocation Table'!C23,'Allocation Table'!E23,'Allocation Table'!G23,'Allocation Table'!I23,'Allocation Table'!K23,'Allocation Table'!M23,'Allocation Table'!O23),Q27*(1+P$6/12))),0)</f>
        <v>4800</v>
      </c>
      <c r="Q28" s="20">
        <f t="shared" si="9"/>
        <v>684092.85792208125</v>
      </c>
      <c r="R28" s="14">
        <f>IFERROR(IF(S27=0,0,IF(S27*(1+R$6/12)&gt;R$7+'Allocation Table'!$V23-SUM('Allocation Table'!C23,'Allocation Table'!E23,'Allocation Table'!G23,'Allocation Table'!I23,'Allocation Table'!K23,'Allocation Table'!M23,'Allocation Table'!O23,'Allocation Table'!Q23),R$7+'Allocation Table'!$V23-SUM('Allocation Table'!C23,'Allocation Table'!E23,'Allocation Table'!G23,'Allocation Table'!I23,'Allocation Table'!K23,'Allocation Table'!M23,'Allocation Table'!O23,'Allocation Table'!Q23),S27*(1+R$6/12))),0)</f>
        <v>0</v>
      </c>
      <c r="S28" s="13">
        <f t="shared" si="10"/>
        <v>0</v>
      </c>
      <c r="T28" s="14">
        <f>IFERROR(IF(U27=0,0,IF(U27*(1+T$6/12)&gt;T$7+'Allocation Table'!$V23-SUM('Allocation Table'!C23,'Allocation Table'!E23,'Allocation Table'!G23,'Allocation Table'!I23,'Allocation Table'!K23,'Allocation Table'!M23,'Allocation Table'!O23,'Allocation Table'!Q23,'Allocation Table'!S23),T$7+'Allocation Table'!$V23-SUM('Allocation Table'!C23,'Allocation Table'!E23,'Allocation Table'!G23,'Allocation Table'!I23,'Allocation Table'!K23,'Allocation Table'!M23,'Allocation Table'!O23,'Allocation Table'!Q23,'Allocation Table'!S23),U27*(1+T$6/12))),0)</f>
        <v>0</v>
      </c>
      <c r="U28" s="21">
        <f t="shared" si="11"/>
        <v>0</v>
      </c>
      <c r="V28" s="19">
        <f t="shared" si="0"/>
        <v>1274488.3310732283</v>
      </c>
    </row>
    <row r="29" spans="1:22" ht="15.5" outlineLevel="1" thickTop="1" thickBot="1" x14ac:dyDescent="0.4">
      <c r="A29" s="9">
        <f t="shared" si="1"/>
        <v>45566</v>
      </c>
      <c r="B29" s="14">
        <f>IFERROR(IF(C28=0,0,IF(C28*(1+B$6/12)&gt;B$7+B$2+'Allocation Table'!$V24,B$7+B$2+'Allocation Table'!$V24,C28*(1+B$6/12))),0)</f>
        <v>0</v>
      </c>
      <c r="C29" s="24">
        <f t="shared" si="2"/>
        <v>0</v>
      </c>
      <c r="D29" s="14">
        <f>IFERROR(IF(E28=0,0,IF(E28*(1+D$6/12)&gt;D$7+'Allocation Table'!$V24-'Allocation Table'!C24,D$7+'Allocation Table'!$V24-'Allocation Table'!C24,E28*(1+D$6/12))),0)</f>
        <v>1081</v>
      </c>
      <c r="E29" s="20">
        <f t="shared" si="3"/>
        <v>195.94839413890145</v>
      </c>
      <c r="F29" s="14">
        <f>IFERROR(IF(G28=0,0,IF(G28*(1+F$6/12)&gt;F$7+'Allocation Table'!$V24-SUM('Allocation Table'!C24,'Allocation Table'!E24),F$7+'Allocation Table'!$V24-SUM('Allocation Table'!C24,'Allocation Table'!E24),G28*(1+F$6/12))),0)</f>
        <v>380</v>
      </c>
      <c r="G29" s="13">
        <f t="shared" si="4"/>
        <v>16459.395272907062</v>
      </c>
      <c r="H29" s="14">
        <f>IFERROR(IF(I28=0,0,IF(I28*(1+H$6/12)&gt;H$7+'Allocation Table'!$V24-SUM('Allocation Table'!C24,'Allocation Table'!E24,'Allocation Table'!G24),H$7+'Allocation Table'!$V24-SUM('Allocation Table'!C24,'Allocation Table'!E24,'Allocation Table'!G24),I28*(1+H$6/12))),0)</f>
        <v>600</v>
      </c>
      <c r="I29" s="20">
        <f t="shared" si="5"/>
        <v>9247.2296746775592</v>
      </c>
      <c r="J29" s="14">
        <f>IFERROR(IF(K28=0,0,IF(K28*(1+J$6/12)&gt;J$7+'Allocation Table'!$V24-SUM('Allocation Table'!C24,'Allocation Table'!E24,'Allocation Table'!G24,'Allocation Table'!I24),J$7+'Allocation Table'!$V24-SUM('Allocation Table'!C24,'Allocation Table'!E24,'Allocation Table'!G24,'Allocation Table'!I24),K28*(1+J$6/12))),0)</f>
        <v>560</v>
      </c>
      <c r="K29" s="13">
        <f t="shared" si="6"/>
        <v>25806.01223774883</v>
      </c>
      <c r="L29" s="14">
        <f>IFERROR(IF(M28=0,0,IF(M28*(1+L$6/12)&gt;L$7+'Allocation Table'!$V24-SUM('Allocation Table'!C24,'Allocation Table'!E24,'Allocation Table'!G24,'Allocation Table'!I24,'Allocation Table'!K24),L$7+'Allocation Table'!$V24-SUM('Allocation Table'!C24,'Allocation Table'!E24,'Allocation Table'!G24,'Allocation Table'!I24,'Allocation Table'!K24),M28*(1+L$6/12))),0)</f>
        <v>220</v>
      </c>
      <c r="M29" s="20">
        <f t="shared" si="7"/>
        <v>21305.257320412056</v>
      </c>
      <c r="N29" s="14">
        <f>IFERROR(IF(O28=0,0,IF(O28*(1+N$6/12)&gt;N$7+'Allocation Table'!$V24-SUM('Allocation Table'!C24,'Allocation Table'!E24,'Allocation Table'!G24,'Allocation Table'!I24,'Allocation Table'!K24,'Allocation Table'!M24),N$7+'Allocation Table'!$V24-SUM('Allocation Table'!C24,'Allocation Table'!E24,'Allocation Table'!G24,'Allocation Table'!I24,'Allocation Table'!K24,'Allocation Table'!M24),O28*(1+N$6/12))),0)</f>
        <v>3600</v>
      </c>
      <c r="O29" s="13">
        <f t="shared" si="8"/>
        <v>513525.07957158308</v>
      </c>
      <c r="P29" s="14">
        <f>IFERROR(IF(Q28=0,0,IF(Q28*(1+P$6/12)&gt;P$7+'Allocation Table'!$V24-SUM('Allocation Table'!C24,'Allocation Table'!E24,'Allocation Table'!G24,'Allocation Table'!I24,'Allocation Table'!K24,'Allocation Table'!M24,'Allocation Table'!O24),P$7+'Allocation Table'!$V24-SUM('Allocation Table'!C24,'Allocation Table'!E24,'Allocation Table'!G24,'Allocation Table'!I24,'Allocation Table'!K24,'Allocation Table'!M24,'Allocation Table'!O24),Q28*(1+P$6/12))),0)</f>
        <v>4800</v>
      </c>
      <c r="Q29" s="20">
        <f t="shared" si="9"/>
        <v>681858.20613928896</v>
      </c>
      <c r="R29" s="14">
        <f>IFERROR(IF(S28=0,0,IF(S28*(1+R$6/12)&gt;R$7+'Allocation Table'!$V24-SUM('Allocation Table'!C24,'Allocation Table'!E24,'Allocation Table'!G24,'Allocation Table'!I24,'Allocation Table'!K24,'Allocation Table'!M24,'Allocation Table'!O24,'Allocation Table'!Q24),R$7+'Allocation Table'!$V24-SUM('Allocation Table'!C24,'Allocation Table'!E24,'Allocation Table'!G24,'Allocation Table'!I24,'Allocation Table'!K24,'Allocation Table'!M24,'Allocation Table'!O24,'Allocation Table'!Q24),S28*(1+R$6/12))),0)</f>
        <v>0</v>
      </c>
      <c r="S29" s="13">
        <f t="shared" si="10"/>
        <v>0</v>
      </c>
      <c r="T29" s="14">
        <f>IFERROR(IF(U28=0,0,IF(U28*(1+T$6/12)&gt;T$7+'Allocation Table'!$V24-SUM('Allocation Table'!C24,'Allocation Table'!E24,'Allocation Table'!G24,'Allocation Table'!I24,'Allocation Table'!K24,'Allocation Table'!M24,'Allocation Table'!O24,'Allocation Table'!Q24,'Allocation Table'!S24),T$7+'Allocation Table'!$V24-SUM('Allocation Table'!C24,'Allocation Table'!E24,'Allocation Table'!G24,'Allocation Table'!I24,'Allocation Table'!K24,'Allocation Table'!M24,'Allocation Table'!O24,'Allocation Table'!Q24,'Allocation Table'!S24),U28*(1+T$6/12))),0)</f>
        <v>0</v>
      </c>
      <c r="U29" s="21">
        <f t="shared" si="11"/>
        <v>0</v>
      </c>
      <c r="V29" s="19">
        <f t="shared" si="0"/>
        <v>1268397.1286107565</v>
      </c>
    </row>
    <row r="30" spans="1:22" ht="15.5" outlineLevel="1" thickTop="1" thickBot="1" x14ac:dyDescent="0.4">
      <c r="A30" s="9">
        <f t="shared" si="1"/>
        <v>45597</v>
      </c>
      <c r="B30" s="14">
        <f>IFERROR(IF(C29=0,0,IF(C29*(1+B$6/12)&gt;B$7+B$2+'Allocation Table'!$V25,B$7+B$2+'Allocation Table'!$V25,C29*(1+B$6/12))),0)</f>
        <v>0</v>
      </c>
      <c r="C30" s="24">
        <f t="shared" si="2"/>
        <v>0</v>
      </c>
      <c r="D30" s="14">
        <f>IFERROR(IF(E29=0,0,IF(E29*(1+D$6/12)&gt;D$7+'Allocation Table'!$V25-'Allocation Table'!C25,D$7+'Allocation Table'!$V25-'Allocation Table'!C25,E29*(1+D$6/12))),0)</f>
        <v>199.58976846331603</v>
      </c>
      <c r="E30" s="20">
        <f t="shared" si="3"/>
        <v>0</v>
      </c>
      <c r="F30" s="14">
        <f>IFERROR(IF(G29=0,0,IF(G29*(1+F$6/12)&gt;F$7+'Allocation Table'!$V25-SUM('Allocation Table'!C25,'Allocation Table'!E25),F$7+'Allocation Table'!$V25-SUM('Allocation Table'!C25,'Allocation Table'!E25),G29*(1+F$6/12))),0)</f>
        <v>1261.410231536684</v>
      </c>
      <c r="G30" s="13">
        <f t="shared" si="4"/>
        <v>15486.024458646254</v>
      </c>
      <c r="H30" s="14">
        <f>IFERROR(IF(I29=0,0,IF(I29*(1+H$6/12)&gt;H$7+'Allocation Table'!$V25-SUM('Allocation Table'!C25,'Allocation Table'!E25,'Allocation Table'!G25),H$7+'Allocation Table'!$V25-SUM('Allocation Table'!C25,'Allocation Table'!E25,'Allocation Table'!G25),I29*(1+H$6/12))),0)</f>
        <v>600</v>
      </c>
      <c r="I30" s="20">
        <f t="shared" si="5"/>
        <v>8685.7597983220494</v>
      </c>
      <c r="J30" s="14">
        <f>IFERROR(IF(K29=0,0,IF(K29*(1+J$6/12)&gt;J$7+'Allocation Table'!$V25-SUM('Allocation Table'!C25,'Allocation Table'!E25,'Allocation Table'!G25,'Allocation Table'!I25),J$7+'Allocation Table'!$V25-SUM('Allocation Table'!C25,'Allocation Table'!E25,'Allocation Table'!G25,'Allocation Table'!I25),K29*(1+J$6/12))),0)</f>
        <v>560</v>
      </c>
      <c r="K30" s="13">
        <f t="shared" si="6"/>
        <v>25676.11244171131</v>
      </c>
      <c r="L30" s="14">
        <f>IFERROR(IF(M29=0,0,IF(M29*(1+L$6/12)&gt;L$7+'Allocation Table'!$V25-SUM('Allocation Table'!C25,'Allocation Table'!E25,'Allocation Table'!G25,'Allocation Table'!I25,'Allocation Table'!K25),L$7+'Allocation Table'!$V25-SUM('Allocation Table'!C25,'Allocation Table'!E25,'Allocation Table'!G25,'Allocation Table'!I25,'Allocation Table'!K25),M29*(1+L$6/12))),0)</f>
        <v>220</v>
      </c>
      <c r="M30" s="20">
        <f t="shared" si="7"/>
        <v>21165.152035363601</v>
      </c>
      <c r="N30" s="14">
        <f>IFERROR(IF(O29=0,0,IF(O29*(1+N$6/12)&gt;N$7+'Allocation Table'!$V25-SUM('Allocation Table'!C25,'Allocation Table'!E25,'Allocation Table'!G25,'Allocation Table'!I25,'Allocation Table'!K25,'Allocation Table'!M25),N$7+'Allocation Table'!$V25-SUM('Allocation Table'!C25,'Allocation Table'!E25,'Allocation Table'!G25,'Allocation Table'!I25,'Allocation Table'!K25,'Allocation Table'!M25),O29*(1+N$6/12))),0)</f>
        <v>3599.9999999999995</v>
      </c>
      <c r="O30" s="13">
        <f t="shared" si="8"/>
        <v>511636.82983682171</v>
      </c>
      <c r="P30" s="14">
        <f>IFERROR(IF(Q29=0,0,IF(Q29*(1+P$6/12)&gt;P$7+'Allocation Table'!$V25-SUM('Allocation Table'!C25,'Allocation Table'!E25,'Allocation Table'!G25,'Allocation Table'!I25,'Allocation Table'!K25,'Allocation Table'!M25,'Allocation Table'!O25),P$7+'Allocation Table'!$V25-SUM('Allocation Table'!C25,'Allocation Table'!E25,'Allocation Table'!G25,'Allocation Table'!I25,'Allocation Table'!K25,'Allocation Table'!M25,'Allocation Table'!O25),Q29*(1+P$6/12))),0)</f>
        <v>4800</v>
      </c>
      <c r="Q30" s="20">
        <f t="shared" si="9"/>
        <v>679615.17441231129</v>
      </c>
      <c r="R30" s="14">
        <f>IFERROR(IF(S29=0,0,IF(S29*(1+R$6/12)&gt;R$7+'Allocation Table'!$V25-SUM('Allocation Table'!C25,'Allocation Table'!E25,'Allocation Table'!G25,'Allocation Table'!I25,'Allocation Table'!K25,'Allocation Table'!M25,'Allocation Table'!O25,'Allocation Table'!Q25),R$7+'Allocation Table'!$V25-SUM('Allocation Table'!C25,'Allocation Table'!E25,'Allocation Table'!G25,'Allocation Table'!I25,'Allocation Table'!K25,'Allocation Table'!M25,'Allocation Table'!O25,'Allocation Table'!Q25),S29*(1+R$6/12))),0)</f>
        <v>0</v>
      </c>
      <c r="S30" s="13">
        <f t="shared" si="10"/>
        <v>0</v>
      </c>
      <c r="T30" s="14">
        <f>IFERROR(IF(U29=0,0,IF(U29*(1+T$6/12)&gt;T$7+'Allocation Table'!$V25-SUM('Allocation Table'!C25,'Allocation Table'!E25,'Allocation Table'!G25,'Allocation Table'!I25,'Allocation Table'!K25,'Allocation Table'!M25,'Allocation Table'!O25,'Allocation Table'!Q25,'Allocation Table'!S25),T$7+'Allocation Table'!$V25-SUM('Allocation Table'!C25,'Allocation Table'!E25,'Allocation Table'!G25,'Allocation Table'!I25,'Allocation Table'!K25,'Allocation Table'!M25,'Allocation Table'!O25,'Allocation Table'!Q25,'Allocation Table'!S25),U29*(1+T$6/12))),0)</f>
        <v>0</v>
      </c>
      <c r="U30" s="21">
        <f t="shared" si="11"/>
        <v>0</v>
      </c>
      <c r="V30" s="19">
        <f t="shared" si="0"/>
        <v>1262265.0529831762</v>
      </c>
    </row>
    <row r="31" spans="1:22" ht="15.5" outlineLevel="1" thickTop="1" thickBot="1" x14ac:dyDescent="0.4">
      <c r="A31" s="9">
        <f t="shared" si="1"/>
        <v>45627</v>
      </c>
      <c r="B31" s="14">
        <f>IFERROR(IF(C30=0,0,IF(C30*(1+B$6/12)&gt;B$7+B$2+'Allocation Table'!$V26,B$7+B$2+'Allocation Table'!$V26,C30*(1+B$6/12))),0)</f>
        <v>0</v>
      </c>
      <c r="C31" s="24">
        <f t="shared" si="2"/>
        <v>0</v>
      </c>
      <c r="D31" s="14">
        <f>IFERROR(IF(E30=0,0,IF(E30*(1+D$6/12)&gt;D$7+'Allocation Table'!$V26-'Allocation Table'!C26,D$7+'Allocation Table'!$V26-'Allocation Table'!C26,E30*(1+D$6/12))),0)</f>
        <v>0</v>
      </c>
      <c r="E31" s="20">
        <f t="shared" si="3"/>
        <v>0</v>
      </c>
      <c r="F31" s="14">
        <f>IFERROR(IF(G30=0,0,IF(G30*(1+F$6/12)&gt;F$7+'Allocation Table'!$V26-SUM('Allocation Table'!C26,'Allocation Table'!E26),F$7+'Allocation Table'!$V26-SUM('Allocation Table'!C26,'Allocation Table'!E26),G30*(1+F$6/12))),0)</f>
        <v>1461</v>
      </c>
      <c r="G31" s="13">
        <f t="shared" si="4"/>
        <v>14296.029886672564</v>
      </c>
      <c r="H31" s="14">
        <f>IFERROR(IF(I30=0,0,IF(I30*(1+H$6/12)&gt;H$7+'Allocation Table'!$V26-SUM('Allocation Table'!C26,'Allocation Table'!E26,'Allocation Table'!G26),H$7+'Allocation Table'!$V26-SUM('Allocation Table'!C26,'Allocation Table'!E26,'Allocation Table'!G26),I30*(1+H$6/12))),0)</f>
        <v>600</v>
      </c>
      <c r="I31" s="20">
        <f t="shared" si="5"/>
        <v>8121.9504641483909</v>
      </c>
      <c r="J31" s="14">
        <f>IFERROR(IF(K30=0,0,IF(K30*(1+J$6/12)&gt;J$7+'Allocation Table'!$V26-SUM('Allocation Table'!C26,'Allocation Table'!E26,'Allocation Table'!G26,'Allocation Table'!I26),J$7+'Allocation Table'!$V26-SUM('Allocation Table'!C26,'Allocation Table'!E26,'Allocation Table'!G26,'Allocation Table'!I26),K30*(1+J$6/12))),0)</f>
        <v>560</v>
      </c>
      <c r="K31" s="13">
        <f t="shared" si="6"/>
        <v>25544.047649073163</v>
      </c>
      <c r="L31" s="14">
        <f>IFERROR(IF(M30=0,0,IF(M30*(1+L$6/12)&gt;L$7+'Allocation Table'!$V26-SUM('Allocation Table'!C26,'Allocation Table'!E26,'Allocation Table'!G26,'Allocation Table'!I26,'Allocation Table'!K26),L$7+'Allocation Table'!$V26-SUM('Allocation Table'!C26,'Allocation Table'!E26,'Allocation Table'!G26,'Allocation Table'!I26,'Allocation Table'!K26),M30*(1+L$6/12))),0)</f>
        <v>220</v>
      </c>
      <c r="M31" s="20">
        <f t="shared" si="7"/>
        <v>21024.521355496214</v>
      </c>
      <c r="N31" s="14">
        <f>IFERROR(IF(O30=0,0,IF(O30*(1+N$6/12)&gt;N$7+'Allocation Table'!$V26-SUM('Allocation Table'!C26,'Allocation Table'!E26,'Allocation Table'!G26,'Allocation Table'!I26,'Allocation Table'!K26,'Allocation Table'!M26),N$7+'Allocation Table'!$V26-SUM('Allocation Table'!C26,'Allocation Table'!E26,'Allocation Table'!G26,'Allocation Table'!I26,'Allocation Table'!K26,'Allocation Table'!M26),O30*(1+N$6/12))),0)</f>
        <v>3600</v>
      </c>
      <c r="O31" s="13">
        <f t="shared" si="8"/>
        <v>509742.28593627783</v>
      </c>
      <c r="P31" s="14">
        <f>IFERROR(IF(Q30=0,0,IF(Q30*(1+P$6/12)&gt;P$7+'Allocation Table'!$V26-SUM('Allocation Table'!C26,'Allocation Table'!E26,'Allocation Table'!G26,'Allocation Table'!I26,'Allocation Table'!K26,'Allocation Table'!M26,'Allocation Table'!O26),P$7+'Allocation Table'!$V26-SUM('Allocation Table'!C26,'Allocation Table'!E26,'Allocation Table'!G26,'Allocation Table'!I26,'Allocation Table'!K26,'Allocation Table'!M26,'Allocation Table'!O26),Q30*(1+P$6/12))),0)</f>
        <v>4800</v>
      </c>
      <c r="Q31" s="20">
        <f t="shared" si="9"/>
        <v>677363.73131635739</v>
      </c>
      <c r="R31" s="14">
        <f>IFERROR(IF(S30=0,0,IF(S30*(1+R$6/12)&gt;R$7+'Allocation Table'!$V26-SUM('Allocation Table'!C26,'Allocation Table'!E26,'Allocation Table'!G26,'Allocation Table'!I26,'Allocation Table'!K26,'Allocation Table'!M26,'Allocation Table'!O26,'Allocation Table'!Q26),R$7+'Allocation Table'!$V26-SUM('Allocation Table'!C26,'Allocation Table'!E26,'Allocation Table'!G26,'Allocation Table'!I26,'Allocation Table'!K26,'Allocation Table'!M26,'Allocation Table'!O26,'Allocation Table'!Q26),S30*(1+R$6/12))),0)</f>
        <v>0</v>
      </c>
      <c r="S31" s="13">
        <f t="shared" si="10"/>
        <v>0</v>
      </c>
      <c r="T31" s="14">
        <f>IFERROR(IF(U30=0,0,IF(U30*(1+T$6/12)&gt;T$7+'Allocation Table'!$V26-SUM('Allocation Table'!C26,'Allocation Table'!E26,'Allocation Table'!G26,'Allocation Table'!I26,'Allocation Table'!K26,'Allocation Table'!M26,'Allocation Table'!O26,'Allocation Table'!Q26,'Allocation Table'!S26),T$7+'Allocation Table'!$V26-SUM('Allocation Table'!C26,'Allocation Table'!E26,'Allocation Table'!G26,'Allocation Table'!I26,'Allocation Table'!K26,'Allocation Table'!M26,'Allocation Table'!O26,'Allocation Table'!Q26,'Allocation Table'!S26),U30*(1+T$6/12))),0)</f>
        <v>0</v>
      </c>
      <c r="U31" s="21">
        <f t="shared" si="11"/>
        <v>0</v>
      </c>
      <c r="V31" s="19">
        <f t="shared" si="0"/>
        <v>1256092.5666080257</v>
      </c>
    </row>
    <row r="32" spans="1:22" ht="15.5" outlineLevel="1" thickTop="1" thickBot="1" x14ac:dyDescent="0.4">
      <c r="A32" s="9">
        <f t="shared" si="1"/>
        <v>45658</v>
      </c>
      <c r="B32" s="14">
        <f>IFERROR(IF(C31=0,0,IF(C31*(1+B$6/12)&gt;B$7+B$2+'Allocation Table'!$V27,B$7+B$2+'Allocation Table'!$V27,C31*(1+B$6/12))),0)</f>
        <v>0</v>
      </c>
      <c r="C32" s="24">
        <f t="shared" si="2"/>
        <v>0</v>
      </c>
      <c r="D32" s="14">
        <f>IFERROR(IF(E31=0,0,IF(E31*(1+D$6/12)&gt;D$7+'Allocation Table'!$V27-'Allocation Table'!C27,D$7+'Allocation Table'!$V27-'Allocation Table'!C27,E31*(1+D$6/12))),0)</f>
        <v>0</v>
      </c>
      <c r="E32" s="20">
        <f t="shared" si="3"/>
        <v>0</v>
      </c>
      <c r="F32" s="14">
        <f>IFERROR(IF(G31=0,0,IF(G31*(1+F$6/12)&gt;F$7+'Allocation Table'!$V27-SUM('Allocation Table'!C27,'Allocation Table'!E27),F$7+'Allocation Table'!$V27-SUM('Allocation Table'!C27,'Allocation Table'!E27),G31*(1+F$6/12))),0)</f>
        <v>1461</v>
      </c>
      <c r="G32" s="13">
        <f t="shared" si="4"/>
        <v>13085.210409689334</v>
      </c>
      <c r="H32" s="14">
        <f>IFERROR(IF(I31=0,0,IF(I31*(1+H$6/12)&gt;H$7+'Allocation Table'!$V27-SUM('Allocation Table'!C27,'Allocation Table'!E27,'Allocation Table'!G27),H$7+'Allocation Table'!$V27-SUM('Allocation Table'!C27,'Allocation Table'!E27,'Allocation Table'!G27),I31*(1+H$6/12))),0)</f>
        <v>600</v>
      </c>
      <c r="I32" s="20">
        <f t="shared" si="5"/>
        <v>7555.7919244156756</v>
      </c>
      <c r="J32" s="14">
        <f>IFERROR(IF(K31=0,0,IF(K31*(1+J$6/12)&gt;J$7+'Allocation Table'!$V27-SUM('Allocation Table'!C27,'Allocation Table'!E27,'Allocation Table'!G27,'Allocation Table'!I27),J$7+'Allocation Table'!$V27-SUM('Allocation Table'!C27,'Allocation Table'!E27,'Allocation Table'!G27,'Allocation Table'!I27),K31*(1+J$6/12))),0)</f>
        <v>560</v>
      </c>
      <c r="K32" s="13">
        <f t="shared" si="6"/>
        <v>25409.781776557717</v>
      </c>
      <c r="L32" s="14">
        <f>IFERROR(IF(M31=0,0,IF(M31*(1+L$6/12)&gt;L$7+'Allocation Table'!$V27-SUM('Allocation Table'!C27,'Allocation Table'!E27,'Allocation Table'!G27,'Allocation Table'!I27,'Allocation Table'!K27),L$7+'Allocation Table'!$V27-SUM('Allocation Table'!C27,'Allocation Table'!E27,'Allocation Table'!G27,'Allocation Table'!I27,'Allocation Table'!K27),M31*(1+L$6/12))),0)</f>
        <v>220</v>
      </c>
      <c r="M32" s="20">
        <f t="shared" si="7"/>
        <v>20883.363310579323</v>
      </c>
      <c r="N32" s="14">
        <f>IFERROR(IF(O31=0,0,IF(O31*(1+N$6/12)&gt;N$7+'Allocation Table'!$V27-SUM('Allocation Table'!C27,'Allocation Table'!E27,'Allocation Table'!G27,'Allocation Table'!I27,'Allocation Table'!K27,'Allocation Table'!M27),N$7+'Allocation Table'!$V27-SUM('Allocation Table'!C27,'Allocation Table'!E27,'Allocation Table'!G27,'Allocation Table'!I27,'Allocation Table'!K27,'Allocation Table'!M27),O31*(1+N$6/12))),0)</f>
        <v>3600</v>
      </c>
      <c r="O32" s="13">
        <f t="shared" si="8"/>
        <v>507841.42688939878</v>
      </c>
      <c r="P32" s="14">
        <f>IFERROR(IF(Q31=0,0,IF(Q31*(1+P$6/12)&gt;P$7+'Allocation Table'!$V27-SUM('Allocation Table'!C27,'Allocation Table'!E27,'Allocation Table'!G27,'Allocation Table'!I27,'Allocation Table'!K27,'Allocation Table'!M27,'Allocation Table'!O27),P$7+'Allocation Table'!$V27-SUM('Allocation Table'!C27,'Allocation Table'!E27,'Allocation Table'!G27,'Allocation Table'!I27,'Allocation Table'!K27,'Allocation Table'!M27,'Allocation Table'!O27),Q31*(1+P$6/12))),0)</f>
        <v>4800</v>
      </c>
      <c r="Q32" s="20">
        <f t="shared" si="9"/>
        <v>675103.84530879371</v>
      </c>
      <c r="R32" s="14">
        <f>IFERROR(IF(S31=0,0,IF(S31*(1+R$6/12)&gt;R$7+'Allocation Table'!$V27-SUM('Allocation Table'!C27,'Allocation Table'!E27,'Allocation Table'!G27,'Allocation Table'!I27,'Allocation Table'!K27,'Allocation Table'!M27,'Allocation Table'!O27,'Allocation Table'!Q27),R$7+'Allocation Table'!$V27-SUM('Allocation Table'!C27,'Allocation Table'!E27,'Allocation Table'!G27,'Allocation Table'!I27,'Allocation Table'!K27,'Allocation Table'!M27,'Allocation Table'!O27,'Allocation Table'!Q27),S31*(1+R$6/12))),0)</f>
        <v>0</v>
      </c>
      <c r="S32" s="13">
        <f t="shared" si="10"/>
        <v>0</v>
      </c>
      <c r="T32" s="14">
        <f>IFERROR(IF(U31=0,0,IF(U31*(1+T$6/12)&gt;T$7+'Allocation Table'!$V27-SUM('Allocation Table'!C27,'Allocation Table'!E27,'Allocation Table'!G27,'Allocation Table'!I27,'Allocation Table'!K27,'Allocation Table'!M27,'Allocation Table'!O27,'Allocation Table'!Q27,'Allocation Table'!S27),T$7+'Allocation Table'!$V27-SUM('Allocation Table'!C27,'Allocation Table'!E27,'Allocation Table'!G27,'Allocation Table'!I27,'Allocation Table'!K27,'Allocation Table'!M27,'Allocation Table'!O27,'Allocation Table'!Q27,'Allocation Table'!S27),U31*(1+T$6/12))),0)</f>
        <v>0</v>
      </c>
      <c r="U32" s="21">
        <f t="shared" si="11"/>
        <v>0</v>
      </c>
      <c r="V32" s="19">
        <f t="shared" si="0"/>
        <v>1249879.4196194345</v>
      </c>
    </row>
    <row r="33" spans="1:22" ht="15.5" outlineLevel="1" thickTop="1" thickBot="1" x14ac:dyDescent="0.4">
      <c r="A33" s="9">
        <f t="shared" si="1"/>
        <v>45689</v>
      </c>
      <c r="B33" s="14">
        <f>IFERROR(IF(C32=0,0,IF(C32*(1+B$6/12)&gt;B$7+B$2+'Allocation Table'!$V28,B$7+B$2+'Allocation Table'!$V28,C32*(1+B$6/12))),0)</f>
        <v>0</v>
      </c>
      <c r="C33" s="24">
        <f t="shared" si="2"/>
        <v>0</v>
      </c>
      <c r="D33" s="14">
        <f>IFERROR(IF(E32=0,0,IF(E32*(1+D$6/12)&gt;D$7+'Allocation Table'!$V28-'Allocation Table'!C28,D$7+'Allocation Table'!$V28-'Allocation Table'!C28,E32*(1+D$6/12))),0)</f>
        <v>0</v>
      </c>
      <c r="E33" s="20">
        <f t="shared" si="3"/>
        <v>0</v>
      </c>
      <c r="F33" s="14">
        <f>IFERROR(IF(G32=0,0,IF(G32*(1+F$6/12)&gt;F$7+'Allocation Table'!$V28-SUM('Allocation Table'!C28,'Allocation Table'!E28),F$7+'Allocation Table'!$V28-SUM('Allocation Table'!C28,'Allocation Table'!E28),G32*(1+F$6/12))),0)</f>
        <v>1461</v>
      </c>
      <c r="G33" s="13">
        <f t="shared" si="4"/>
        <v>11853.201591858899</v>
      </c>
      <c r="H33" s="14">
        <f>IFERROR(IF(I32=0,0,IF(I32*(1+H$6/12)&gt;H$7+'Allocation Table'!$V28-SUM('Allocation Table'!C28,'Allocation Table'!E28,'Allocation Table'!G28),H$7+'Allocation Table'!$V28-SUM('Allocation Table'!C28,'Allocation Table'!E28,'Allocation Table'!G28),I32*(1+H$6/12))),0)</f>
        <v>600</v>
      </c>
      <c r="I33" s="20">
        <f t="shared" si="5"/>
        <v>6987.2743907674076</v>
      </c>
      <c r="J33" s="14">
        <f>IFERROR(IF(K32=0,0,IF(K32*(1+J$6/12)&gt;J$7+'Allocation Table'!$V28-SUM('Allocation Table'!C28,'Allocation Table'!E28,'Allocation Table'!G28,'Allocation Table'!I28),J$7+'Allocation Table'!$V28-SUM('Allocation Table'!C28,'Allocation Table'!E28,'Allocation Table'!G28,'Allocation Table'!I28),K32*(1+J$6/12))),0)</f>
        <v>560</v>
      </c>
      <c r="K33" s="13">
        <f t="shared" si="6"/>
        <v>25273.278139500344</v>
      </c>
      <c r="L33" s="14">
        <f>IFERROR(IF(M32=0,0,IF(M32*(1+L$6/12)&gt;L$7+'Allocation Table'!$V28-SUM('Allocation Table'!C28,'Allocation Table'!E28,'Allocation Table'!G28,'Allocation Table'!I28,'Allocation Table'!K28),L$7+'Allocation Table'!$V28-SUM('Allocation Table'!C28,'Allocation Table'!E28,'Allocation Table'!G28,'Allocation Table'!I28,'Allocation Table'!K28),M32*(1+L$6/12))),0)</f>
        <v>220</v>
      </c>
      <c r="M33" s="20">
        <f t="shared" si="7"/>
        <v>20741.675922993993</v>
      </c>
      <c r="N33" s="14">
        <f>IFERROR(IF(O32=0,0,IF(O32*(1+N$6/12)&gt;N$7+'Allocation Table'!$V28-SUM('Allocation Table'!C28,'Allocation Table'!E28,'Allocation Table'!G28,'Allocation Table'!I28,'Allocation Table'!K28,'Allocation Table'!M28),N$7+'Allocation Table'!$V28-SUM('Allocation Table'!C28,'Allocation Table'!E28,'Allocation Table'!G28,'Allocation Table'!I28,'Allocation Table'!K28,'Allocation Table'!M28),O32*(1+N$6/12))),0)</f>
        <v>3600</v>
      </c>
      <c r="O33" s="13">
        <f t="shared" si="8"/>
        <v>505934.2316456968</v>
      </c>
      <c r="P33" s="14">
        <f>IFERROR(IF(Q32=0,0,IF(Q32*(1+P$6/12)&gt;P$7+'Allocation Table'!$V28-SUM('Allocation Table'!C28,'Allocation Table'!E28,'Allocation Table'!G28,'Allocation Table'!I28,'Allocation Table'!K28,'Allocation Table'!M28,'Allocation Table'!O28),P$7+'Allocation Table'!$V28-SUM('Allocation Table'!C28,'Allocation Table'!E28,'Allocation Table'!G28,'Allocation Table'!I28,'Allocation Table'!K28,'Allocation Table'!M28,'Allocation Table'!O28),Q32*(1+P$6/12))),0)</f>
        <v>4800</v>
      </c>
      <c r="Q33" s="20">
        <f t="shared" si="9"/>
        <v>672835.48472870165</v>
      </c>
      <c r="R33" s="14">
        <f>IFERROR(IF(S32=0,0,IF(S32*(1+R$6/12)&gt;R$7+'Allocation Table'!$V28-SUM('Allocation Table'!C28,'Allocation Table'!E28,'Allocation Table'!G28,'Allocation Table'!I28,'Allocation Table'!K28,'Allocation Table'!M28,'Allocation Table'!O28,'Allocation Table'!Q28),R$7+'Allocation Table'!$V28-SUM('Allocation Table'!C28,'Allocation Table'!E28,'Allocation Table'!G28,'Allocation Table'!I28,'Allocation Table'!K28,'Allocation Table'!M28,'Allocation Table'!O28,'Allocation Table'!Q28),S32*(1+R$6/12))),0)</f>
        <v>0</v>
      </c>
      <c r="S33" s="13">
        <f t="shared" si="10"/>
        <v>0</v>
      </c>
      <c r="T33" s="14">
        <f>IFERROR(IF(U32=0,0,IF(U32*(1+T$6/12)&gt;T$7+'Allocation Table'!$V28-SUM('Allocation Table'!C28,'Allocation Table'!E28,'Allocation Table'!G28,'Allocation Table'!I28,'Allocation Table'!K28,'Allocation Table'!M28,'Allocation Table'!O28,'Allocation Table'!Q28,'Allocation Table'!S28),T$7+'Allocation Table'!$V28-SUM('Allocation Table'!C28,'Allocation Table'!E28,'Allocation Table'!G28,'Allocation Table'!I28,'Allocation Table'!K28,'Allocation Table'!M28,'Allocation Table'!O28,'Allocation Table'!Q28,'Allocation Table'!S28),U32*(1+T$6/12))),0)</f>
        <v>0</v>
      </c>
      <c r="U33" s="21">
        <f t="shared" si="11"/>
        <v>0</v>
      </c>
      <c r="V33" s="19">
        <f t="shared" si="0"/>
        <v>1243625.1464195191</v>
      </c>
    </row>
    <row r="34" spans="1:22" ht="15.5" thickTop="1" thickBot="1" x14ac:dyDescent="0.4">
      <c r="A34" s="9">
        <f t="shared" si="1"/>
        <v>45717</v>
      </c>
      <c r="B34" s="14">
        <f>IFERROR(IF(C33=0,0,IF(C33*(1+B$6/12)&gt;B$7+B$2+'Allocation Table'!$V29,B$7+B$2+'Allocation Table'!$V29,C33*(1+B$6/12))),0)</f>
        <v>0</v>
      </c>
      <c r="C34" s="24">
        <f t="shared" si="2"/>
        <v>0</v>
      </c>
      <c r="D34" s="14">
        <f>IFERROR(IF(E33=0,0,IF(E33*(1+D$6/12)&gt;D$7+'Allocation Table'!$V29-'Allocation Table'!C29,D$7+'Allocation Table'!$V29-'Allocation Table'!C29,E33*(1+D$6/12))),0)</f>
        <v>0</v>
      </c>
      <c r="E34" s="20">
        <f t="shared" si="3"/>
        <v>0</v>
      </c>
      <c r="F34" s="14">
        <f>IFERROR(IF(G33=0,0,IF(G33*(1+F$6/12)&gt;F$7+'Allocation Table'!$V29-SUM('Allocation Table'!C29,'Allocation Table'!E29),F$7+'Allocation Table'!$V29-SUM('Allocation Table'!C29,'Allocation Table'!E29),G33*(1+F$6/12))),0)</f>
        <v>1461</v>
      </c>
      <c r="G34" s="13">
        <f t="shared" si="4"/>
        <v>10599.632619716431</v>
      </c>
      <c r="H34" s="14">
        <f>IFERROR(IF(I33=0,0,IF(I33*(1+H$6/12)&gt;H$7+'Allocation Table'!$V29-SUM('Allocation Table'!C29,'Allocation Table'!E29,'Allocation Table'!G29),H$7+'Allocation Table'!$V29-SUM('Allocation Table'!C29,'Allocation Table'!E29,'Allocation Table'!G29),I33*(1+H$6/12))),0)</f>
        <v>600</v>
      </c>
      <c r="I34" s="20">
        <f t="shared" si="5"/>
        <v>6416.3880340622718</v>
      </c>
      <c r="J34" s="14">
        <f>IFERROR(IF(K33=0,0,IF(K33*(1+J$6/12)&gt;J$7+'Allocation Table'!$V29-SUM('Allocation Table'!C29,'Allocation Table'!E29,'Allocation Table'!G29,'Allocation Table'!I29),J$7+'Allocation Table'!$V29-SUM('Allocation Table'!C29,'Allocation Table'!E29,'Allocation Table'!G29,'Allocation Table'!I29),K33*(1+J$6/12))),0)</f>
        <v>560</v>
      </c>
      <c r="K34" s="13">
        <f t="shared" si="6"/>
        <v>25134.499441825348</v>
      </c>
      <c r="L34" s="14">
        <f>IFERROR(IF(M33=0,0,IF(M33*(1+L$6/12)&gt;L$7+'Allocation Table'!$V29-SUM('Allocation Table'!C29,'Allocation Table'!E29,'Allocation Table'!G29,'Allocation Table'!I29,'Allocation Table'!K29),L$7+'Allocation Table'!$V29-SUM('Allocation Table'!C29,'Allocation Table'!E29,'Allocation Table'!G29,'Allocation Table'!I29,'Allocation Table'!K29),M33*(1+L$6/12))),0)</f>
        <v>220</v>
      </c>
      <c r="M34" s="20">
        <f t="shared" si="7"/>
        <v>20599.457207705218</v>
      </c>
      <c r="N34" s="14">
        <f>IFERROR(IF(O33=0,0,IF(O33*(1+N$6/12)&gt;N$7+'Allocation Table'!$V29-SUM('Allocation Table'!C29,'Allocation Table'!E29,'Allocation Table'!G29,'Allocation Table'!I29,'Allocation Table'!K29,'Allocation Table'!M29),N$7+'Allocation Table'!$V29-SUM('Allocation Table'!C29,'Allocation Table'!E29,'Allocation Table'!G29,'Allocation Table'!I29,'Allocation Table'!K29,'Allocation Table'!M29),O33*(1+N$6/12))),0)</f>
        <v>3600</v>
      </c>
      <c r="O34" s="13">
        <f t="shared" si="8"/>
        <v>504020.67908451584</v>
      </c>
      <c r="P34" s="14">
        <f>IFERROR(IF(Q33=0,0,IF(Q33*(1+P$6/12)&gt;P$7+'Allocation Table'!$V29-SUM('Allocation Table'!C29,'Allocation Table'!E29,'Allocation Table'!G29,'Allocation Table'!I29,'Allocation Table'!K29,'Allocation Table'!M29,'Allocation Table'!O29),P$7+'Allocation Table'!$V29-SUM('Allocation Table'!C29,'Allocation Table'!E29,'Allocation Table'!G29,'Allocation Table'!I29,'Allocation Table'!K29,'Allocation Table'!M29,'Allocation Table'!O29),Q33*(1+P$6/12))),0)</f>
        <v>4800</v>
      </c>
      <c r="Q34" s="20">
        <f t="shared" si="9"/>
        <v>670558.61779643421</v>
      </c>
      <c r="R34" s="14">
        <f>IFERROR(IF(S33=0,0,IF(S33*(1+R$6/12)&gt;R$7+'Allocation Table'!$V29-SUM('Allocation Table'!C29,'Allocation Table'!E29,'Allocation Table'!G29,'Allocation Table'!I29,'Allocation Table'!K29,'Allocation Table'!M29,'Allocation Table'!O29,'Allocation Table'!Q29),R$7+'Allocation Table'!$V29-SUM('Allocation Table'!C29,'Allocation Table'!E29,'Allocation Table'!G29,'Allocation Table'!I29,'Allocation Table'!K29,'Allocation Table'!M29,'Allocation Table'!O29,'Allocation Table'!Q29),S33*(1+R$6/12))),0)</f>
        <v>0</v>
      </c>
      <c r="S34" s="13">
        <f t="shared" si="10"/>
        <v>0</v>
      </c>
      <c r="T34" s="14">
        <f>IFERROR(IF(U33=0,0,IF(U33*(1+T$6/12)&gt;T$7+'Allocation Table'!$V29-SUM('Allocation Table'!C29,'Allocation Table'!E29,'Allocation Table'!G29,'Allocation Table'!I29,'Allocation Table'!K29,'Allocation Table'!M29,'Allocation Table'!O29,'Allocation Table'!Q29,'Allocation Table'!S29),T$7+'Allocation Table'!$V29-SUM('Allocation Table'!C29,'Allocation Table'!E29,'Allocation Table'!G29,'Allocation Table'!I29,'Allocation Table'!K29,'Allocation Table'!M29,'Allocation Table'!O29,'Allocation Table'!Q29,'Allocation Table'!S29),U33*(1+T$6/12))),0)</f>
        <v>0</v>
      </c>
      <c r="U34" s="21">
        <f t="shared" si="11"/>
        <v>0</v>
      </c>
      <c r="V34" s="19">
        <f t="shared" si="0"/>
        <v>1237329.2741842594</v>
      </c>
    </row>
    <row r="35" spans="1:22" ht="15.5" outlineLevel="1" thickTop="1" thickBot="1" x14ac:dyDescent="0.4">
      <c r="A35" s="9">
        <f t="shared" si="1"/>
        <v>45748</v>
      </c>
      <c r="B35" s="14">
        <f>IFERROR(IF(C34=0,0,IF(C34*(1+B$6/12)&gt;B$7+B$2+'Allocation Table'!$V30,B$7+B$2+'Allocation Table'!$V30,C34*(1+B$6/12))),0)</f>
        <v>0</v>
      </c>
      <c r="C35" s="24">
        <f t="shared" si="2"/>
        <v>0</v>
      </c>
      <c r="D35" s="14">
        <f>IFERROR(IF(E34=0,0,IF(E34*(1+D$6/12)&gt;D$7+'Allocation Table'!$V30-'Allocation Table'!C30,D$7+'Allocation Table'!$V30-'Allocation Table'!C30,E34*(1+D$6/12))),0)</f>
        <v>0</v>
      </c>
      <c r="E35" s="20">
        <f t="shared" si="3"/>
        <v>0</v>
      </c>
      <c r="F35" s="14">
        <f>IFERROR(IF(G34=0,0,IF(G34*(1+F$6/12)&gt;F$7+'Allocation Table'!$V30-SUM('Allocation Table'!C30,'Allocation Table'!E30),F$7+'Allocation Table'!$V30-SUM('Allocation Table'!C30,'Allocation Table'!E30),G34*(1+F$6/12))),0)</f>
        <v>1461</v>
      </c>
      <c r="G35" s="13">
        <f t="shared" si="4"/>
        <v>9324.1261905614683</v>
      </c>
      <c r="H35" s="14">
        <f>IFERROR(IF(I34=0,0,IF(I34*(1+H$6/12)&gt;H$7+'Allocation Table'!$V30-SUM('Allocation Table'!C30,'Allocation Table'!E30,'Allocation Table'!G30),H$7+'Allocation Table'!$V30-SUM('Allocation Table'!C30,'Allocation Table'!E30,'Allocation Table'!G30),I34*(1+H$6/12))),0)</f>
        <v>600</v>
      </c>
      <c r="I35" s="20">
        <f t="shared" si="5"/>
        <v>5843.1229842041976</v>
      </c>
      <c r="J35" s="14">
        <f>IFERROR(IF(K34=0,0,IF(K34*(1+J$6/12)&gt;J$7+'Allocation Table'!$V30-SUM('Allocation Table'!C30,'Allocation Table'!E30,'Allocation Table'!G30,'Allocation Table'!I30),J$7+'Allocation Table'!$V30-SUM('Allocation Table'!C30,'Allocation Table'!E30,'Allocation Table'!G30,'Allocation Table'!I30),K34*(1+J$6/12))),0)</f>
        <v>560</v>
      </c>
      <c r="K35" s="13">
        <f t="shared" si="6"/>
        <v>24993.407765855769</v>
      </c>
      <c r="L35" s="14">
        <f>IFERROR(IF(M34=0,0,IF(M34*(1+L$6/12)&gt;L$7+'Allocation Table'!$V30-SUM('Allocation Table'!C30,'Allocation Table'!E30,'Allocation Table'!G30,'Allocation Table'!I30,'Allocation Table'!K30),L$7+'Allocation Table'!$V30-SUM('Allocation Table'!C30,'Allocation Table'!E30,'Allocation Table'!G30,'Allocation Table'!I30,'Allocation Table'!K30),M34*(1+L$6/12))),0)</f>
        <v>220</v>
      </c>
      <c r="M35" s="20">
        <f t="shared" si="7"/>
        <v>20456.705172234109</v>
      </c>
      <c r="N35" s="14">
        <f>IFERROR(IF(O34=0,0,IF(O34*(1+N$6/12)&gt;N$7+'Allocation Table'!$V30-SUM('Allocation Table'!C30,'Allocation Table'!E30,'Allocation Table'!G30,'Allocation Table'!I30,'Allocation Table'!K30,'Allocation Table'!M30),N$7+'Allocation Table'!$V30-SUM('Allocation Table'!C30,'Allocation Table'!E30,'Allocation Table'!G30,'Allocation Table'!I30,'Allocation Table'!K30,'Allocation Table'!M30),O34*(1+N$6/12))),0)</f>
        <v>3600</v>
      </c>
      <c r="O35" s="13">
        <f t="shared" si="8"/>
        <v>502100.74801479757</v>
      </c>
      <c r="P35" s="14">
        <f>IFERROR(IF(Q34=0,0,IF(Q34*(1+P$6/12)&gt;P$7+'Allocation Table'!$V30-SUM('Allocation Table'!C30,'Allocation Table'!E30,'Allocation Table'!G30,'Allocation Table'!I30,'Allocation Table'!K30,'Allocation Table'!M30,'Allocation Table'!O30),P$7+'Allocation Table'!$V30-SUM('Allocation Table'!C30,'Allocation Table'!E30,'Allocation Table'!G30,'Allocation Table'!I30,'Allocation Table'!K30,'Allocation Table'!M30,'Allocation Table'!O30),Q34*(1+P$6/12))),0)</f>
        <v>4800</v>
      </c>
      <c r="Q35" s="20">
        <f t="shared" si="9"/>
        <v>668273.21261317073</v>
      </c>
      <c r="R35" s="14">
        <f>IFERROR(IF(S34=0,0,IF(S34*(1+R$6/12)&gt;R$7+'Allocation Table'!$V30-SUM('Allocation Table'!C30,'Allocation Table'!E30,'Allocation Table'!G30,'Allocation Table'!I30,'Allocation Table'!K30,'Allocation Table'!M30,'Allocation Table'!O30,'Allocation Table'!Q30),R$7+'Allocation Table'!$V30-SUM('Allocation Table'!C30,'Allocation Table'!E30,'Allocation Table'!G30,'Allocation Table'!I30,'Allocation Table'!K30,'Allocation Table'!M30,'Allocation Table'!O30,'Allocation Table'!Q30),S34*(1+R$6/12))),0)</f>
        <v>0</v>
      </c>
      <c r="S35" s="13">
        <f t="shared" si="10"/>
        <v>0</v>
      </c>
      <c r="T35" s="14">
        <f>IFERROR(IF(U34=0,0,IF(U34*(1+T$6/12)&gt;T$7+'Allocation Table'!$V30-SUM('Allocation Table'!C30,'Allocation Table'!E30,'Allocation Table'!G30,'Allocation Table'!I30,'Allocation Table'!K30,'Allocation Table'!M30,'Allocation Table'!O30,'Allocation Table'!Q30,'Allocation Table'!S30),T$7+'Allocation Table'!$V30-SUM('Allocation Table'!C30,'Allocation Table'!E30,'Allocation Table'!G30,'Allocation Table'!I30,'Allocation Table'!K30,'Allocation Table'!M30,'Allocation Table'!O30,'Allocation Table'!Q30,'Allocation Table'!S30),U34*(1+T$6/12))),0)</f>
        <v>0</v>
      </c>
      <c r="U35" s="21">
        <f t="shared" si="11"/>
        <v>0</v>
      </c>
      <c r="V35" s="19">
        <f t="shared" si="0"/>
        <v>1230991.322740824</v>
      </c>
    </row>
    <row r="36" spans="1:22" ht="15.5" outlineLevel="1" thickTop="1" thickBot="1" x14ac:dyDescent="0.4">
      <c r="A36" s="9">
        <f t="shared" si="1"/>
        <v>45778</v>
      </c>
      <c r="B36" s="14">
        <f>IFERROR(IF(C35=0,0,IF(C35*(1+B$6/12)&gt;B$7+B$2+'Allocation Table'!$V31,B$7+B$2+'Allocation Table'!$V31,C35*(1+B$6/12))),0)</f>
        <v>0</v>
      </c>
      <c r="C36" s="24">
        <f t="shared" si="2"/>
        <v>0</v>
      </c>
      <c r="D36" s="14">
        <f>IFERROR(IF(E35=0,0,IF(E35*(1+D$6/12)&gt;D$7+'Allocation Table'!$V31-'Allocation Table'!C31,D$7+'Allocation Table'!$V31-'Allocation Table'!C31,E35*(1+D$6/12))),0)</f>
        <v>0</v>
      </c>
      <c r="E36" s="20">
        <f t="shared" si="3"/>
        <v>0</v>
      </c>
      <c r="F36" s="14">
        <f>IFERROR(IF(G35=0,0,IF(G35*(1+F$6/12)&gt;F$7+'Allocation Table'!$V31-SUM('Allocation Table'!C31,'Allocation Table'!E31),F$7+'Allocation Table'!$V31-SUM('Allocation Table'!C31,'Allocation Table'!E31),G35*(1+F$6/12))),0)</f>
        <v>1461</v>
      </c>
      <c r="G36" s="13">
        <f t="shared" si="4"/>
        <v>8026.2983988962951</v>
      </c>
      <c r="H36" s="14">
        <f>IFERROR(IF(I35=0,0,IF(I35*(1+H$6/12)&gt;H$7+'Allocation Table'!$V31-SUM('Allocation Table'!C31,'Allocation Table'!E31,'Allocation Table'!G31),H$7+'Allocation Table'!$V31-SUM('Allocation Table'!C31,'Allocation Table'!E31,'Allocation Table'!G31),I35*(1+H$6/12))),0)</f>
        <v>600</v>
      </c>
      <c r="I36" s="20">
        <f t="shared" si="5"/>
        <v>5267.4693299717146</v>
      </c>
      <c r="J36" s="14">
        <f>IFERROR(IF(K35=0,0,IF(K35*(1+J$6/12)&gt;J$7+'Allocation Table'!$V31-SUM('Allocation Table'!C31,'Allocation Table'!E31,'Allocation Table'!G31,'Allocation Table'!I31),J$7+'Allocation Table'!$V31-SUM('Allocation Table'!C31,'Allocation Table'!E31,'Allocation Table'!G31,'Allocation Table'!I31),K35*(1+J$6/12))),0)</f>
        <v>560</v>
      </c>
      <c r="K36" s="13">
        <f t="shared" si="6"/>
        <v>24849.964561953362</v>
      </c>
      <c r="L36" s="14">
        <f>IFERROR(IF(M35=0,0,IF(M35*(1+L$6/12)&gt;L$7+'Allocation Table'!$V31-SUM('Allocation Table'!C31,'Allocation Table'!E31,'Allocation Table'!G31,'Allocation Table'!I31,'Allocation Table'!K31),L$7+'Allocation Table'!$V31-SUM('Allocation Table'!C31,'Allocation Table'!E31,'Allocation Table'!G31,'Allocation Table'!I31,'Allocation Table'!K31),M35*(1+L$6/12))),0)</f>
        <v>220</v>
      </c>
      <c r="M36" s="20">
        <f t="shared" si="7"/>
        <v>20313.417816629986</v>
      </c>
      <c r="N36" s="14">
        <f>IFERROR(IF(O35=0,0,IF(O35*(1+N$6/12)&gt;N$7+'Allocation Table'!$V31-SUM('Allocation Table'!C31,'Allocation Table'!E31,'Allocation Table'!G31,'Allocation Table'!I31,'Allocation Table'!K31,'Allocation Table'!M31),N$7+'Allocation Table'!$V31-SUM('Allocation Table'!C31,'Allocation Table'!E31,'Allocation Table'!G31,'Allocation Table'!I31,'Allocation Table'!K31,'Allocation Table'!M31),O35*(1+N$6/12))),0)</f>
        <v>3600</v>
      </c>
      <c r="O36" s="13">
        <f t="shared" si="8"/>
        <v>500174.41717484692</v>
      </c>
      <c r="P36" s="14">
        <f>IFERROR(IF(Q35=0,0,IF(Q35*(1+P$6/12)&gt;P$7+'Allocation Table'!$V31-SUM('Allocation Table'!C31,'Allocation Table'!E31,'Allocation Table'!G31,'Allocation Table'!I31,'Allocation Table'!K31,'Allocation Table'!M31,'Allocation Table'!O31),P$7+'Allocation Table'!$V31-SUM('Allocation Table'!C31,'Allocation Table'!E31,'Allocation Table'!G31,'Allocation Table'!I31,'Allocation Table'!K31,'Allocation Table'!M31,'Allocation Table'!O31),Q35*(1+P$6/12))),0)</f>
        <v>4800</v>
      </c>
      <c r="Q36" s="20">
        <f t="shared" si="9"/>
        <v>665979.2371604701</v>
      </c>
      <c r="R36" s="14">
        <f>IFERROR(IF(S35=0,0,IF(S35*(1+R$6/12)&gt;R$7+'Allocation Table'!$V31-SUM('Allocation Table'!C31,'Allocation Table'!E31,'Allocation Table'!G31,'Allocation Table'!I31,'Allocation Table'!K31,'Allocation Table'!M31,'Allocation Table'!O31,'Allocation Table'!Q31),R$7+'Allocation Table'!$V31-SUM('Allocation Table'!C31,'Allocation Table'!E31,'Allocation Table'!G31,'Allocation Table'!I31,'Allocation Table'!K31,'Allocation Table'!M31,'Allocation Table'!O31,'Allocation Table'!Q31),S35*(1+R$6/12))),0)</f>
        <v>0</v>
      </c>
      <c r="S36" s="13">
        <f t="shared" si="10"/>
        <v>0</v>
      </c>
      <c r="T36" s="14">
        <f>IFERROR(IF(U35=0,0,IF(U35*(1+T$6/12)&gt;T$7+'Allocation Table'!$V31-SUM('Allocation Table'!C31,'Allocation Table'!E31,'Allocation Table'!G31,'Allocation Table'!I31,'Allocation Table'!K31,'Allocation Table'!M31,'Allocation Table'!O31,'Allocation Table'!Q31,'Allocation Table'!S31),T$7+'Allocation Table'!$V31-SUM('Allocation Table'!C31,'Allocation Table'!E31,'Allocation Table'!G31,'Allocation Table'!I31,'Allocation Table'!K31,'Allocation Table'!M31,'Allocation Table'!O31,'Allocation Table'!Q31,'Allocation Table'!S31),U35*(1+T$6/12))),0)</f>
        <v>0</v>
      </c>
      <c r="U36" s="21">
        <f t="shared" si="11"/>
        <v>0</v>
      </c>
      <c r="V36" s="19">
        <f t="shared" si="0"/>
        <v>1224610.8044427685</v>
      </c>
    </row>
    <row r="37" spans="1:22" ht="15.5" outlineLevel="1" thickTop="1" thickBot="1" x14ac:dyDescent="0.4">
      <c r="A37" s="9">
        <f t="shared" si="1"/>
        <v>45809</v>
      </c>
      <c r="B37" s="14">
        <f>IFERROR(IF(C36=0,0,IF(C36*(1+B$6/12)&gt;B$7+B$2+'Allocation Table'!$V32,B$7+B$2+'Allocation Table'!$V32,C36*(1+B$6/12))),0)</f>
        <v>0</v>
      </c>
      <c r="C37" s="24">
        <f t="shared" si="2"/>
        <v>0</v>
      </c>
      <c r="D37" s="14">
        <f>IFERROR(IF(E36=0,0,IF(E36*(1+D$6/12)&gt;D$7+'Allocation Table'!$V32-'Allocation Table'!C32,D$7+'Allocation Table'!$V32-'Allocation Table'!C32,E36*(1+D$6/12))),0)</f>
        <v>0</v>
      </c>
      <c r="E37" s="20">
        <f t="shared" si="3"/>
        <v>0</v>
      </c>
      <c r="F37" s="14">
        <f>IFERROR(IF(G36=0,0,IF(G36*(1+F$6/12)&gt;F$7+'Allocation Table'!$V32-SUM('Allocation Table'!C32,'Allocation Table'!E32),F$7+'Allocation Table'!$V32-SUM('Allocation Table'!C32,'Allocation Table'!E32),G36*(1+F$6/12))),0)</f>
        <v>1461</v>
      </c>
      <c r="G37" s="13">
        <f t="shared" si="4"/>
        <v>6705.7586208769808</v>
      </c>
      <c r="H37" s="14">
        <f>IFERROR(IF(I36=0,0,IF(I36*(1+H$6/12)&gt;H$7+'Allocation Table'!$V32-SUM('Allocation Table'!C32,'Allocation Table'!E32,'Allocation Table'!G32),H$7+'Allocation Table'!$V32-SUM('Allocation Table'!C32,'Allocation Table'!E32,'Allocation Table'!G32),I36*(1+H$6/12))),0)</f>
        <v>600</v>
      </c>
      <c r="I37" s="20">
        <f t="shared" si="5"/>
        <v>4689.4171188465971</v>
      </c>
      <c r="J37" s="14">
        <f>IFERROR(IF(K36=0,0,IF(K36*(1+J$6/12)&gt;J$7+'Allocation Table'!$V32-SUM('Allocation Table'!C32,'Allocation Table'!E32,'Allocation Table'!G32,'Allocation Table'!I32),J$7+'Allocation Table'!$V32-SUM('Allocation Table'!C32,'Allocation Table'!E32,'Allocation Table'!G32,'Allocation Table'!I32),K36*(1+J$6/12))),0)</f>
        <v>560</v>
      </c>
      <c r="K37" s="13">
        <f t="shared" si="6"/>
        <v>24704.130637985916</v>
      </c>
      <c r="L37" s="14">
        <f>IFERROR(IF(M36=0,0,IF(M36*(1+L$6/12)&gt;L$7+'Allocation Table'!$V32-SUM('Allocation Table'!C32,'Allocation Table'!E32,'Allocation Table'!G32,'Allocation Table'!I32,'Allocation Table'!K32),L$7+'Allocation Table'!$V32-SUM('Allocation Table'!C32,'Allocation Table'!E32,'Allocation Table'!G32,'Allocation Table'!I32,'Allocation Table'!K32),M36*(1+L$6/12))),0)</f>
        <v>220</v>
      </c>
      <c r="M37" s="20">
        <f t="shared" si="7"/>
        <v>20169.593133442348</v>
      </c>
      <c r="N37" s="14">
        <f>IFERROR(IF(O36=0,0,IF(O36*(1+N$6/12)&gt;N$7+'Allocation Table'!$V32-SUM('Allocation Table'!C32,'Allocation Table'!E32,'Allocation Table'!G32,'Allocation Table'!I32,'Allocation Table'!K32,'Allocation Table'!M32),N$7+'Allocation Table'!$V32-SUM('Allocation Table'!C32,'Allocation Table'!E32,'Allocation Table'!G32,'Allocation Table'!I32,'Allocation Table'!K32,'Allocation Table'!M32),O36*(1+N$6/12))),0)</f>
        <v>3600</v>
      </c>
      <c r="O37" s="13">
        <f t="shared" si="8"/>
        <v>498241.66523209645</v>
      </c>
      <c r="P37" s="14">
        <f>IFERROR(IF(Q36=0,0,IF(Q36*(1+P$6/12)&gt;P$7+'Allocation Table'!$V32-SUM('Allocation Table'!C32,'Allocation Table'!E32,'Allocation Table'!G32,'Allocation Table'!I32,'Allocation Table'!K32,'Allocation Table'!M32,'Allocation Table'!O32),P$7+'Allocation Table'!$V32-SUM('Allocation Table'!C32,'Allocation Table'!E32,'Allocation Table'!G32,'Allocation Table'!I32,'Allocation Table'!K32,'Allocation Table'!M32,'Allocation Table'!O32),Q36*(1+P$6/12))),0)</f>
        <v>4800</v>
      </c>
      <c r="Q37" s="20">
        <f t="shared" si="9"/>
        <v>663676.65929982183</v>
      </c>
      <c r="R37" s="14">
        <f>IFERROR(IF(S36=0,0,IF(S36*(1+R$6/12)&gt;R$7+'Allocation Table'!$V32-SUM('Allocation Table'!C32,'Allocation Table'!E32,'Allocation Table'!G32,'Allocation Table'!I32,'Allocation Table'!K32,'Allocation Table'!M32,'Allocation Table'!O32,'Allocation Table'!Q32),R$7+'Allocation Table'!$V32-SUM('Allocation Table'!C32,'Allocation Table'!E32,'Allocation Table'!G32,'Allocation Table'!I32,'Allocation Table'!K32,'Allocation Table'!M32,'Allocation Table'!O32,'Allocation Table'!Q32),S36*(1+R$6/12))),0)</f>
        <v>0</v>
      </c>
      <c r="S37" s="13">
        <f t="shared" si="10"/>
        <v>0</v>
      </c>
      <c r="T37" s="14">
        <f>IFERROR(IF(U36=0,0,IF(U36*(1+T$6/12)&gt;T$7+'Allocation Table'!$V32-SUM('Allocation Table'!C32,'Allocation Table'!E32,'Allocation Table'!G32,'Allocation Table'!I32,'Allocation Table'!K32,'Allocation Table'!M32,'Allocation Table'!O32,'Allocation Table'!Q32,'Allocation Table'!S32),T$7+'Allocation Table'!$V32-SUM('Allocation Table'!C32,'Allocation Table'!E32,'Allocation Table'!G32,'Allocation Table'!I32,'Allocation Table'!K32,'Allocation Table'!M32,'Allocation Table'!O32,'Allocation Table'!Q32,'Allocation Table'!S32),U36*(1+T$6/12))),0)</f>
        <v>0</v>
      </c>
      <c r="U37" s="21">
        <f t="shared" si="11"/>
        <v>0</v>
      </c>
      <c r="V37" s="19">
        <f t="shared" si="0"/>
        <v>1218187.2240430701</v>
      </c>
    </row>
    <row r="38" spans="1:22" ht="15.5" outlineLevel="1" thickTop="1" thickBot="1" x14ac:dyDescent="0.4">
      <c r="A38" s="9">
        <f t="shared" si="1"/>
        <v>45839</v>
      </c>
      <c r="B38" s="14">
        <f>IFERROR(IF(C37=0,0,IF(C37*(1+B$6/12)&gt;B$7+B$2+'Allocation Table'!$V33,B$7+B$2+'Allocation Table'!$V33,C37*(1+B$6/12))),0)</f>
        <v>0</v>
      </c>
      <c r="C38" s="24">
        <f t="shared" si="2"/>
        <v>0</v>
      </c>
      <c r="D38" s="14">
        <f>IFERROR(IF(E37=0,0,IF(E37*(1+D$6/12)&gt;D$7+'Allocation Table'!$V33-'Allocation Table'!C33,D$7+'Allocation Table'!$V33-'Allocation Table'!C33,E37*(1+D$6/12))),0)</f>
        <v>0</v>
      </c>
      <c r="E38" s="20">
        <f t="shared" si="3"/>
        <v>0</v>
      </c>
      <c r="F38" s="14">
        <f>IFERROR(IF(G37=0,0,IF(G37*(1+F$6/12)&gt;F$7+'Allocation Table'!$V33-SUM('Allocation Table'!C33,'Allocation Table'!E33),F$7+'Allocation Table'!$V33-SUM('Allocation Table'!C33,'Allocation Table'!E33),G37*(1+F$6/12))),0)</f>
        <v>1461</v>
      </c>
      <c r="G38" s="13">
        <f t="shared" si="4"/>
        <v>5362.1093967423285</v>
      </c>
      <c r="H38" s="14">
        <f>IFERROR(IF(I37=0,0,IF(I37*(1+H$6/12)&gt;H$7+'Allocation Table'!$V33-SUM('Allocation Table'!C33,'Allocation Table'!E33,'Allocation Table'!G33),H$7+'Allocation Table'!$V33-SUM('Allocation Table'!C33,'Allocation Table'!E33,'Allocation Table'!G33),I37*(1+H$6/12))),0)</f>
        <v>600</v>
      </c>
      <c r="I38" s="20">
        <f t="shared" si="5"/>
        <v>4108.9563568417916</v>
      </c>
      <c r="J38" s="14">
        <f>IFERROR(IF(K37=0,0,IF(K37*(1+J$6/12)&gt;J$7+'Allocation Table'!$V33-SUM('Allocation Table'!C33,'Allocation Table'!E33,'Allocation Table'!G33,'Allocation Table'!I33),J$7+'Allocation Table'!$V33-SUM('Allocation Table'!C33,'Allocation Table'!E33,'Allocation Table'!G33,'Allocation Table'!I33),K37*(1+J$6/12))),0)</f>
        <v>560</v>
      </c>
      <c r="K38" s="13">
        <f t="shared" si="6"/>
        <v>24555.866148619014</v>
      </c>
      <c r="L38" s="14">
        <f>IFERROR(IF(M37=0,0,IF(M37*(1+L$6/12)&gt;L$7+'Allocation Table'!$V33-SUM('Allocation Table'!C33,'Allocation Table'!E33,'Allocation Table'!G33,'Allocation Table'!I33,'Allocation Table'!K33),L$7+'Allocation Table'!$V33-SUM('Allocation Table'!C33,'Allocation Table'!E33,'Allocation Table'!G33,'Allocation Table'!I33,'Allocation Table'!K33),M37*(1+L$6/12))),0)</f>
        <v>220</v>
      </c>
      <c r="M38" s="20">
        <f t="shared" si="7"/>
        <v>20025.229107692754</v>
      </c>
      <c r="N38" s="14">
        <f>IFERROR(IF(O37=0,0,IF(O37*(1+N$6/12)&gt;N$7+'Allocation Table'!$V33-SUM('Allocation Table'!C33,'Allocation Table'!E33,'Allocation Table'!G33,'Allocation Table'!I33,'Allocation Table'!K33,'Allocation Table'!M33),N$7+'Allocation Table'!$V33-SUM('Allocation Table'!C33,'Allocation Table'!E33,'Allocation Table'!G33,'Allocation Table'!I33,'Allocation Table'!K33,'Allocation Table'!M33),O37*(1+N$6/12))),0)</f>
        <v>3600</v>
      </c>
      <c r="O38" s="13">
        <f t="shared" si="8"/>
        <v>496302.47078287014</v>
      </c>
      <c r="P38" s="14">
        <f>IFERROR(IF(Q37=0,0,IF(Q37*(1+P$6/12)&gt;P$7+'Allocation Table'!$V33-SUM('Allocation Table'!C33,'Allocation Table'!E33,'Allocation Table'!G33,'Allocation Table'!I33,'Allocation Table'!K33,'Allocation Table'!M33,'Allocation Table'!O33),P$7+'Allocation Table'!$V33-SUM('Allocation Table'!C33,'Allocation Table'!E33,'Allocation Table'!G33,'Allocation Table'!I33,'Allocation Table'!K33,'Allocation Table'!M33,'Allocation Table'!O33),Q37*(1+P$6/12))),0)</f>
        <v>4800</v>
      </c>
      <c r="Q38" s="20">
        <f t="shared" si="9"/>
        <v>661365.4467721961</v>
      </c>
      <c r="R38" s="14">
        <f>IFERROR(IF(S37=0,0,IF(S37*(1+R$6/12)&gt;R$7+'Allocation Table'!$V33-SUM('Allocation Table'!C33,'Allocation Table'!E33,'Allocation Table'!G33,'Allocation Table'!I33,'Allocation Table'!K33,'Allocation Table'!M33,'Allocation Table'!O33,'Allocation Table'!Q33),R$7+'Allocation Table'!$V33-SUM('Allocation Table'!C33,'Allocation Table'!E33,'Allocation Table'!G33,'Allocation Table'!I33,'Allocation Table'!K33,'Allocation Table'!M33,'Allocation Table'!O33,'Allocation Table'!Q33),S37*(1+R$6/12))),0)</f>
        <v>0</v>
      </c>
      <c r="S38" s="13">
        <f t="shared" si="10"/>
        <v>0</v>
      </c>
      <c r="T38" s="14">
        <f>IFERROR(IF(U37=0,0,IF(U37*(1+T$6/12)&gt;T$7+'Allocation Table'!$V33-SUM('Allocation Table'!C33,'Allocation Table'!E33,'Allocation Table'!G33,'Allocation Table'!I33,'Allocation Table'!K33,'Allocation Table'!M33,'Allocation Table'!O33,'Allocation Table'!Q33,'Allocation Table'!S33),T$7+'Allocation Table'!$V33-SUM('Allocation Table'!C33,'Allocation Table'!E33,'Allocation Table'!G33,'Allocation Table'!I33,'Allocation Table'!K33,'Allocation Table'!M33,'Allocation Table'!O33,'Allocation Table'!Q33,'Allocation Table'!S33),U37*(1+T$6/12))),0)</f>
        <v>0</v>
      </c>
      <c r="U38" s="21">
        <f t="shared" si="11"/>
        <v>0</v>
      </c>
      <c r="V38" s="19">
        <f t="shared" si="0"/>
        <v>1211720.0785649621</v>
      </c>
    </row>
    <row r="39" spans="1:22" ht="15.5" outlineLevel="1" thickTop="1" thickBot="1" x14ac:dyDescent="0.4">
      <c r="A39" s="9">
        <f t="shared" si="1"/>
        <v>45870</v>
      </c>
      <c r="B39" s="14">
        <f>IFERROR(IF(C38=0,0,IF(C38*(1+B$6/12)&gt;B$7+B$2+'Allocation Table'!$V34,B$7+B$2+'Allocation Table'!$V34,C38*(1+B$6/12))),0)</f>
        <v>0</v>
      </c>
      <c r="C39" s="24">
        <f t="shared" si="2"/>
        <v>0</v>
      </c>
      <c r="D39" s="14">
        <f>IFERROR(IF(E38=0,0,IF(E38*(1+D$6/12)&gt;D$7+'Allocation Table'!$V34-'Allocation Table'!C34,D$7+'Allocation Table'!$V34-'Allocation Table'!C34,E38*(1+D$6/12))),0)</f>
        <v>0</v>
      </c>
      <c r="E39" s="20">
        <f t="shared" si="3"/>
        <v>0</v>
      </c>
      <c r="F39" s="14">
        <f>IFERROR(IF(G38=0,0,IF(G38*(1+F$6/12)&gt;F$7+'Allocation Table'!$V34-SUM('Allocation Table'!C34,'Allocation Table'!E34),F$7+'Allocation Table'!$V34-SUM('Allocation Table'!C34,'Allocation Table'!E34),G38*(1+F$6/12))),0)</f>
        <v>1461</v>
      </c>
      <c r="G39" s="13">
        <f t="shared" si="4"/>
        <v>3994.9463111853192</v>
      </c>
      <c r="H39" s="14">
        <f>IFERROR(IF(I38=0,0,IF(I38*(1+H$6/12)&gt;H$7+'Allocation Table'!$V34-SUM('Allocation Table'!C34,'Allocation Table'!E34,'Allocation Table'!G34),H$7+'Allocation Table'!$V34-SUM('Allocation Table'!C34,'Allocation Table'!E34,'Allocation Table'!G34),I38*(1+H$6/12))),0)</f>
        <v>600</v>
      </c>
      <c r="I39" s="20">
        <f t="shared" si="5"/>
        <v>3526.0770083286325</v>
      </c>
      <c r="J39" s="14">
        <f>IFERROR(IF(K38=0,0,IF(K38*(1+J$6/12)&gt;J$7+'Allocation Table'!$V34-SUM('Allocation Table'!C34,'Allocation Table'!E34,'Allocation Table'!G34,'Allocation Table'!I34),J$7+'Allocation Table'!$V34-SUM('Allocation Table'!C34,'Allocation Table'!E34,'Allocation Table'!G34,'Allocation Table'!I34),K38*(1+J$6/12))),0)</f>
        <v>560</v>
      </c>
      <c r="K39" s="13">
        <f t="shared" si="6"/>
        <v>24405.130584429331</v>
      </c>
      <c r="L39" s="14">
        <f>IFERROR(IF(M38=0,0,IF(M38*(1+L$6/12)&gt;L$7+'Allocation Table'!$V34-SUM('Allocation Table'!C34,'Allocation Table'!E34,'Allocation Table'!G34,'Allocation Table'!I34,'Allocation Table'!K34),L$7+'Allocation Table'!$V34-SUM('Allocation Table'!C34,'Allocation Table'!E34,'Allocation Table'!G34,'Allocation Table'!I34,'Allocation Table'!K34),M38*(1+L$6/12))),0)</f>
        <v>220</v>
      </c>
      <c r="M39" s="20">
        <f t="shared" si="7"/>
        <v>19880.3237168466</v>
      </c>
      <c r="N39" s="14">
        <f>IFERROR(IF(O38=0,0,IF(O38*(1+N$6/12)&gt;N$7+'Allocation Table'!$V34-SUM('Allocation Table'!C34,'Allocation Table'!E34,'Allocation Table'!G34,'Allocation Table'!I34,'Allocation Table'!K34,'Allocation Table'!M34),N$7+'Allocation Table'!$V34-SUM('Allocation Table'!C34,'Allocation Table'!E34,'Allocation Table'!G34,'Allocation Table'!I34,'Allocation Table'!K34,'Allocation Table'!M34),O38*(1+N$6/12))),0)</f>
        <v>3600</v>
      </c>
      <c r="O39" s="13">
        <f t="shared" si="8"/>
        <v>494356.81235214643</v>
      </c>
      <c r="P39" s="14">
        <f>IFERROR(IF(Q38=0,0,IF(Q38*(1+P$6/12)&gt;P$7+'Allocation Table'!$V34-SUM('Allocation Table'!C34,'Allocation Table'!E34,'Allocation Table'!G34,'Allocation Table'!I34,'Allocation Table'!K34,'Allocation Table'!M34,'Allocation Table'!O34),P$7+'Allocation Table'!$V34-SUM('Allocation Table'!C34,'Allocation Table'!E34,'Allocation Table'!G34,'Allocation Table'!I34,'Allocation Table'!K34,'Allocation Table'!M34,'Allocation Table'!O34),Q38*(1+P$6/12))),0)</f>
        <v>4800</v>
      </c>
      <c r="Q39" s="20">
        <f t="shared" si="9"/>
        <v>659045.56719759176</v>
      </c>
      <c r="R39" s="14">
        <f>IFERROR(IF(S38=0,0,IF(S38*(1+R$6/12)&gt;R$7+'Allocation Table'!$V34-SUM('Allocation Table'!C34,'Allocation Table'!E34,'Allocation Table'!G34,'Allocation Table'!I34,'Allocation Table'!K34,'Allocation Table'!M34,'Allocation Table'!O34,'Allocation Table'!Q34),R$7+'Allocation Table'!$V34-SUM('Allocation Table'!C34,'Allocation Table'!E34,'Allocation Table'!G34,'Allocation Table'!I34,'Allocation Table'!K34,'Allocation Table'!M34,'Allocation Table'!O34,'Allocation Table'!Q34),S38*(1+R$6/12))),0)</f>
        <v>0</v>
      </c>
      <c r="S39" s="13">
        <f t="shared" si="10"/>
        <v>0</v>
      </c>
      <c r="T39" s="14">
        <f>IFERROR(IF(U38=0,0,IF(U38*(1+T$6/12)&gt;T$7+'Allocation Table'!$V34-SUM('Allocation Table'!C34,'Allocation Table'!E34,'Allocation Table'!G34,'Allocation Table'!I34,'Allocation Table'!K34,'Allocation Table'!M34,'Allocation Table'!O34,'Allocation Table'!Q34,'Allocation Table'!S34),T$7+'Allocation Table'!$V34-SUM('Allocation Table'!C34,'Allocation Table'!E34,'Allocation Table'!G34,'Allocation Table'!I34,'Allocation Table'!K34,'Allocation Table'!M34,'Allocation Table'!O34,'Allocation Table'!Q34,'Allocation Table'!S34),U38*(1+T$6/12))),0)</f>
        <v>0</v>
      </c>
      <c r="U39" s="21">
        <f t="shared" si="11"/>
        <v>0</v>
      </c>
      <c r="V39" s="19">
        <f t="shared" si="0"/>
        <v>1205208.857170528</v>
      </c>
    </row>
    <row r="40" spans="1:22" ht="15.5" outlineLevel="1" thickTop="1" thickBot="1" x14ac:dyDescent="0.4">
      <c r="A40" s="9">
        <f t="shared" si="1"/>
        <v>45901</v>
      </c>
      <c r="B40" s="14">
        <f>IFERROR(IF(C39=0,0,IF(C39*(1+B$6/12)&gt;B$7+B$2+'Allocation Table'!$V35,B$7+B$2+'Allocation Table'!$V35,C39*(1+B$6/12))),0)</f>
        <v>0</v>
      </c>
      <c r="C40" s="24">
        <f t="shared" si="2"/>
        <v>0</v>
      </c>
      <c r="D40" s="14">
        <f>IFERROR(IF(E39=0,0,IF(E39*(1+D$6/12)&gt;D$7+'Allocation Table'!$V35-'Allocation Table'!C35,D$7+'Allocation Table'!$V35-'Allocation Table'!C35,E39*(1+D$6/12))),0)</f>
        <v>0</v>
      </c>
      <c r="E40" s="20">
        <f t="shared" si="3"/>
        <v>0</v>
      </c>
      <c r="F40" s="14">
        <f>IFERROR(IF(G39=0,0,IF(G39*(1+F$6/12)&gt;F$7+'Allocation Table'!$V35-SUM('Allocation Table'!C35,'Allocation Table'!E35),F$7+'Allocation Table'!$V35-SUM('Allocation Table'!C35,'Allocation Table'!E35),G39*(1+F$6/12))),0)</f>
        <v>1461</v>
      </c>
      <c r="G40" s="13">
        <f t="shared" si="4"/>
        <v>2603.8578716310626</v>
      </c>
      <c r="H40" s="14">
        <f>IFERROR(IF(I39=0,0,IF(I39*(1+H$6/12)&gt;H$7+'Allocation Table'!$V35-SUM('Allocation Table'!C35,'Allocation Table'!E35,'Allocation Table'!G35),H$7+'Allocation Table'!$V35-SUM('Allocation Table'!C35,'Allocation Table'!E35,'Allocation Table'!G35),I39*(1+H$6/12))),0)</f>
        <v>600</v>
      </c>
      <c r="I40" s="20">
        <f t="shared" si="5"/>
        <v>2940.768995863335</v>
      </c>
      <c r="J40" s="14">
        <f>IFERROR(IF(K39=0,0,IF(K39*(1+J$6/12)&gt;J$7+'Allocation Table'!$V35-SUM('Allocation Table'!C35,'Allocation Table'!E35,'Allocation Table'!G35,'Allocation Table'!I35),J$7+'Allocation Table'!$V35-SUM('Allocation Table'!C35,'Allocation Table'!E35,'Allocation Table'!G35,'Allocation Table'!I35),K39*(1+J$6/12))),0)</f>
        <v>560</v>
      </c>
      <c r="K40" s="13">
        <f t="shared" si="6"/>
        <v>24251.882760836485</v>
      </c>
      <c r="L40" s="14">
        <f>IFERROR(IF(M39=0,0,IF(M39*(1+L$6/12)&gt;L$7+'Allocation Table'!$V35-SUM('Allocation Table'!C35,'Allocation Table'!E35,'Allocation Table'!G35,'Allocation Table'!I35,'Allocation Table'!K35),L$7+'Allocation Table'!$V35-SUM('Allocation Table'!C35,'Allocation Table'!E35,'Allocation Table'!G35,'Allocation Table'!I35,'Allocation Table'!K35),M39*(1+L$6/12))),0)</f>
        <v>220</v>
      </c>
      <c r="M40" s="20">
        <f t="shared" si="7"/>
        <v>19734.874930784772</v>
      </c>
      <c r="N40" s="14">
        <f>IFERROR(IF(O39=0,0,IF(O39*(1+N$6/12)&gt;N$7+'Allocation Table'!$V35-SUM('Allocation Table'!C35,'Allocation Table'!E35,'Allocation Table'!G35,'Allocation Table'!I35,'Allocation Table'!K35,'Allocation Table'!M35),N$7+'Allocation Table'!$V35-SUM('Allocation Table'!C35,'Allocation Table'!E35,'Allocation Table'!G35,'Allocation Table'!I35,'Allocation Table'!K35,'Allocation Table'!M35),O39*(1+N$6/12))),0)</f>
        <v>3600</v>
      </c>
      <c r="O40" s="13">
        <f t="shared" si="8"/>
        <v>492404.66839332029</v>
      </c>
      <c r="P40" s="14">
        <f>IFERROR(IF(Q39=0,0,IF(Q39*(1+P$6/12)&gt;P$7+'Allocation Table'!$V35-SUM('Allocation Table'!C35,'Allocation Table'!E35,'Allocation Table'!G35,'Allocation Table'!I35,'Allocation Table'!K35,'Allocation Table'!M35,'Allocation Table'!O35),P$7+'Allocation Table'!$V35-SUM('Allocation Table'!C35,'Allocation Table'!E35,'Allocation Table'!G35,'Allocation Table'!I35,'Allocation Table'!K35,'Allocation Table'!M35,'Allocation Table'!O35),Q39*(1+P$6/12))),0)</f>
        <v>4800</v>
      </c>
      <c r="Q40" s="20">
        <f t="shared" si="9"/>
        <v>656716.98807458265</v>
      </c>
      <c r="R40" s="14">
        <f>IFERROR(IF(S39=0,0,IF(S39*(1+R$6/12)&gt;R$7+'Allocation Table'!$V35-SUM('Allocation Table'!C35,'Allocation Table'!E35,'Allocation Table'!G35,'Allocation Table'!I35,'Allocation Table'!K35,'Allocation Table'!M35,'Allocation Table'!O35,'Allocation Table'!Q35),R$7+'Allocation Table'!$V35-SUM('Allocation Table'!C35,'Allocation Table'!E35,'Allocation Table'!G35,'Allocation Table'!I35,'Allocation Table'!K35,'Allocation Table'!M35,'Allocation Table'!O35,'Allocation Table'!Q35),S39*(1+R$6/12))),0)</f>
        <v>0</v>
      </c>
      <c r="S40" s="13">
        <f t="shared" si="10"/>
        <v>0</v>
      </c>
      <c r="T40" s="14">
        <f>IFERROR(IF(U39=0,0,IF(U39*(1+T$6/12)&gt;T$7+'Allocation Table'!$V35-SUM('Allocation Table'!C35,'Allocation Table'!E35,'Allocation Table'!G35,'Allocation Table'!I35,'Allocation Table'!K35,'Allocation Table'!M35,'Allocation Table'!O35,'Allocation Table'!Q35,'Allocation Table'!S35),T$7+'Allocation Table'!$V35-SUM('Allocation Table'!C35,'Allocation Table'!E35,'Allocation Table'!G35,'Allocation Table'!I35,'Allocation Table'!K35,'Allocation Table'!M35,'Allocation Table'!O35,'Allocation Table'!Q35,'Allocation Table'!S35),U39*(1+T$6/12))),0)</f>
        <v>0</v>
      </c>
      <c r="U40" s="21">
        <f t="shared" si="11"/>
        <v>0</v>
      </c>
      <c r="V40" s="19">
        <f t="shared" si="0"/>
        <v>1198653.0410270186</v>
      </c>
    </row>
    <row r="41" spans="1:22" ht="15.5" outlineLevel="1" thickTop="1" thickBot="1" x14ac:dyDescent="0.4">
      <c r="A41" s="9">
        <f t="shared" si="1"/>
        <v>45931</v>
      </c>
      <c r="B41" s="14">
        <f>IFERROR(IF(C40=0,0,IF(C40*(1+B$6/12)&gt;B$7+B$2+'Allocation Table'!$V36,B$7+B$2+'Allocation Table'!$V36,C40*(1+B$6/12))),0)</f>
        <v>0</v>
      </c>
      <c r="C41" s="24">
        <f t="shared" si="2"/>
        <v>0</v>
      </c>
      <c r="D41" s="14">
        <f>IFERROR(IF(E40=0,0,IF(E40*(1+D$6/12)&gt;D$7+'Allocation Table'!$V36-'Allocation Table'!C36,D$7+'Allocation Table'!$V36-'Allocation Table'!C36,E40*(1+D$6/12))),0)</f>
        <v>0</v>
      </c>
      <c r="E41" s="20">
        <f t="shared" si="3"/>
        <v>0</v>
      </c>
      <c r="F41" s="14">
        <f>IFERROR(IF(G40=0,0,IF(G40*(1+F$6/12)&gt;F$7+'Allocation Table'!$V36-SUM('Allocation Table'!C36,'Allocation Table'!E36),F$7+'Allocation Table'!$V36-SUM('Allocation Table'!C36,'Allocation Table'!E36),G40*(1+F$6/12))),0)</f>
        <v>1461</v>
      </c>
      <c r="G41" s="13">
        <f t="shared" si="4"/>
        <v>1188.4253843846063</v>
      </c>
      <c r="H41" s="14">
        <f>IFERROR(IF(I40=0,0,IF(I40*(1+H$6/12)&gt;H$7+'Allocation Table'!$V36-SUM('Allocation Table'!C36,'Allocation Table'!E36,'Allocation Table'!G36),H$7+'Allocation Table'!$V36-SUM('Allocation Table'!C36,'Allocation Table'!E36,'Allocation Table'!G36),I40*(1+H$6/12))),0)</f>
        <v>600</v>
      </c>
      <c r="I41" s="20">
        <f t="shared" si="5"/>
        <v>2353.0222000127656</v>
      </c>
      <c r="J41" s="14">
        <f>IFERROR(IF(K40=0,0,IF(K40*(1+J$6/12)&gt;J$7+'Allocation Table'!$V36-SUM('Allocation Table'!C36,'Allocation Table'!E36,'Allocation Table'!G36,'Allocation Table'!I36),J$7+'Allocation Table'!$V36-SUM('Allocation Table'!C36,'Allocation Table'!E36,'Allocation Table'!G36,'Allocation Table'!I36),K40*(1+J$6/12))),0)</f>
        <v>560</v>
      </c>
      <c r="K41" s="13">
        <f t="shared" si="6"/>
        <v>24096.080806850423</v>
      </c>
      <c r="L41" s="14">
        <f>IFERROR(IF(M40=0,0,IF(M40*(1+L$6/12)&gt;L$7+'Allocation Table'!$V36-SUM('Allocation Table'!C36,'Allocation Table'!E36,'Allocation Table'!G36,'Allocation Table'!I36,'Allocation Table'!K36),L$7+'Allocation Table'!$V36-SUM('Allocation Table'!C36,'Allocation Table'!E36,'Allocation Table'!G36,'Allocation Table'!I36,'Allocation Table'!K36),M40*(1+L$6/12))),0)</f>
        <v>220</v>
      </c>
      <c r="M41" s="20">
        <f t="shared" si="7"/>
        <v>19588.880711775215</v>
      </c>
      <c r="N41" s="14">
        <f>IFERROR(IF(O40=0,0,IF(O40*(1+N$6/12)&gt;N$7+'Allocation Table'!$V36-SUM('Allocation Table'!C36,'Allocation Table'!E36,'Allocation Table'!G36,'Allocation Table'!I36,'Allocation Table'!K36,'Allocation Table'!M36),N$7+'Allocation Table'!$V36-SUM('Allocation Table'!C36,'Allocation Table'!E36,'Allocation Table'!G36,'Allocation Table'!I36,'Allocation Table'!K36,'Allocation Table'!M36),O40*(1+N$6/12))),0)</f>
        <v>3600</v>
      </c>
      <c r="O41" s="13">
        <f t="shared" si="8"/>
        <v>490446.0172879647</v>
      </c>
      <c r="P41" s="14">
        <f>IFERROR(IF(Q40=0,0,IF(Q40*(1+P$6/12)&gt;P$7+'Allocation Table'!$V36-SUM('Allocation Table'!C36,'Allocation Table'!E36,'Allocation Table'!G36,'Allocation Table'!I36,'Allocation Table'!K36,'Allocation Table'!M36,'Allocation Table'!O36),P$7+'Allocation Table'!$V36-SUM('Allocation Table'!C36,'Allocation Table'!E36,'Allocation Table'!G36,'Allocation Table'!I36,'Allocation Table'!K36,'Allocation Table'!M36,'Allocation Table'!O36),Q40*(1+P$6/12))),0)</f>
        <v>4800</v>
      </c>
      <c r="Q41" s="20">
        <f t="shared" si="9"/>
        <v>654379.67677986226</v>
      </c>
      <c r="R41" s="14">
        <f>IFERROR(IF(S40=0,0,IF(S40*(1+R$6/12)&gt;R$7+'Allocation Table'!$V36-SUM('Allocation Table'!C36,'Allocation Table'!E36,'Allocation Table'!G36,'Allocation Table'!I36,'Allocation Table'!K36,'Allocation Table'!M36,'Allocation Table'!O36,'Allocation Table'!Q36),R$7+'Allocation Table'!$V36-SUM('Allocation Table'!C36,'Allocation Table'!E36,'Allocation Table'!G36,'Allocation Table'!I36,'Allocation Table'!K36,'Allocation Table'!M36,'Allocation Table'!O36,'Allocation Table'!Q36),S40*(1+R$6/12))),0)</f>
        <v>0</v>
      </c>
      <c r="S41" s="13">
        <f t="shared" si="10"/>
        <v>0</v>
      </c>
      <c r="T41" s="14">
        <f>IFERROR(IF(U40=0,0,IF(U40*(1+T$6/12)&gt;T$7+'Allocation Table'!$V36-SUM('Allocation Table'!C36,'Allocation Table'!E36,'Allocation Table'!G36,'Allocation Table'!I36,'Allocation Table'!K36,'Allocation Table'!M36,'Allocation Table'!O36,'Allocation Table'!Q36,'Allocation Table'!S36),T$7+'Allocation Table'!$V36-SUM('Allocation Table'!C36,'Allocation Table'!E36,'Allocation Table'!G36,'Allocation Table'!I36,'Allocation Table'!K36,'Allocation Table'!M36,'Allocation Table'!O36,'Allocation Table'!Q36,'Allocation Table'!S36),U40*(1+T$6/12))),0)</f>
        <v>0</v>
      </c>
      <c r="U41" s="21">
        <f t="shared" si="11"/>
        <v>0</v>
      </c>
      <c r="V41" s="19">
        <f t="shared" si="0"/>
        <v>1192052.1031708498</v>
      </c>
    </row>
    <row r="42" spans="1:22" ht="15.5" outlineLevel="1" thickTop="1" thickBot="1" x14ac:dyDescent="0.4">
      <c r="A42" s="9">
        <f t="shared" si="1"/>
        <v>45962</v>
      </c>
      <c r="B42" s="14">
        <f>IFERROR(IF(C41=0,0,IF(C41*(1+B$6/12)&gt;B$7+B$2+'Allocation Table'!$V37,B$7+B$2+'Allocation Table'!$V37,C41*(1+B$6/12))),0)</f>
        <v>0</v>
      </c>
      <c r="C42" s="24">
        <f t="shared" si="2"/>
        <v>0</v>
      </c>
      <c r="D42" s="14">
        <f>IFERROR(IF(E41=0,0,IF(E41*(1+D$6/12)&gt;D$7+'Allocation Table'!$V37-'Allocation Table'!C37,D$7+'Allocation Table'!$V37-'Allocation Table'!C37,E41*(1+D$6/12))),0)</f>
        <v>0</v>
      </c>
      <c r="E42" s="20">
        <f t="shared" si="3"/>
        <v>0</v>
      </c>
      <c r="F42" s="14">
        <f>IFERROR(IF(G41=0,0,IF(G41*(1+F$6/12)&gt;F$7+'Allocation Table'!$V37-SUM('Allocation Table'!C37,'Allocation Table'!E37),F$7+'Allocation Table'!$V37-SUM('Allocation Table'!C37,'Allocation Table'!E37),G41*(1+F$6/12))),0)</f>
        <v>1209.222828611337</v>
      </c>
      <c r="G42" s="13">
        <f t="shared" si="4"/>
        <v>0</v>
      </c>
      <c r="H42" s="14">
        <f>IFERROR(IF(I41=0,0,IF(I41*(1+H$6/12)&gt;H$7+'Allocation Table'!$V37-SUM('Allocation Table'!C37,'Allocation Table'!E37,'Allocation Table'!G37),H$7+'Allocation Table'!$V37-SUM('Allocation Table'!C37,'Allocation Table'!E37,'Allocation Table'!G37),I41*(1+H$6/12))),0)</f>
        <v>851.77717138866296</v>
      </c>
      <c r="I42" s="20">
        <f t="shared" si="5"/>
        <v>1511.0492877908225</v>
      </c>
      <c r="J42" s="14">
        <f>IFERROR(IF(K41=0,0,IF(K41*(1+J$6/12)&gt;J$7+'Allocation Table'!$V37-SUM('Allocation Table'!C37,'Allocation Table'!E37,'Allocation Table'!G37,'Allocation Table'!I37),J$7+'Allocation Table'!$V37-SUM('Allocation Table'!C37,'Allocation Table'!E37,'Allocation Table'!G37,'Allocation Table'!I37),K41*(1+J$6/12))),0)</f>
        <v>560</v>
      </c>
      <c r="K42" s="13">
        <f t="shared" si="6"/>
        <v>23937.682153631264</v>
      </c>
      <c r="L42" s="14">
        <f>IFERROR(IF(M41=0,0,IF(M41*(1+L$6/12)&gt;L$7+'Allocation Table'!$V37-SUM('Allocation Table'!C37,'Allocation Table'!E37,'Allocation Table'!G37,'Allocation Table'!I37,'Allocation Table'!K37),L$7+'Allocation Table'!$V37-SUM('Allocation Table'!C37,'Allocation Table'!E37,'Allocation Table'!G37,'Allocation Table'!I37,'Allocation Table'!K37),M41*(1+L$6/12))),0)</f>
        <v>220</v>
      </c>
      <c r="M42" s="20">
        <f t="shared" si="7"/>
        <v>19442.339014444369</v>
      </c>
      <c r="N42" s="14">
        <f>IFERROR(IF(O41=0,0,IF(O41*(1+N$6/12)&gt;N$7+'Allocation Table'!$V37-SUM('Allocation Table'!C37,'Allocation Table'!E37,'Allocation Table'!G37,'Allocation Table'!I37,'Allocation Table'!K37,'Allocation Table'!M37),N$7+'Allocation Table'!$V37-SUM('Allocation Table'!C37,'Allocation Table'!E37,'Allocation Table'!G37,'Allocation Table'!I37,'Allocation Table'!K37,'Allocation Table'!M37),O41*(1+N$6/12))),0)</f>
        <v>3600</v>
      </c>
      <c r="O42" s="13">
        <f t="shared" si="8"/>
        <v>488480.83734559128</v>
      </c>
      <c r="P42" s="14">
        <f>IFERROR(IF(Q41=0,0,IF(Q41*(1+P$6/12)&gt;P$7+'Allocation Table'!$V37-SUM('Allocation Table'!C37,'Allocation Table'!E37,'Allocation Table'!G37,'Allocation Table'!I37,'Allocation Table'!K37,'Allocation Table'!M37,'Allocation Table'!O37),P$7+'Allocation Table'!$V37-SUM('Allocation Table'!C37,'Allocation Table'!E37,'Allocation Table'!G37,'Allocation Table'!I37,'Allocation Table'!K37,'Allocation Table'!M37,'Allocation Table'!O37),Q41*(1+P$6/12))),0)</f>
        <v>4800</v>
      </c>
      <c r="Q42" s="20">
        <f t="shared" si="9"/>
        <v>652033.60056778672</v>
      </c>
      <c r="R42" s="14">
        <f>IFERROR(IF(S41=0,0,IF(S41*(1+R$6/12)&gt;R$7+'Allocation Table'!$V37-SUM('Allocation Table'!C37,'Allocation Table'!E37,'Allocation Table'!G37,'Allocation Table'!I37,'Allocation Table'!K37,'Allocation Table'!M37,'Allocation Table'!O37,'Allocation Table'!Q37),R$7+'Allocation Table'!$V37-SUM('Allocation Table'!C37,'Allocation Table'!E37,'Allocation Table'!G37,'Allocation Table'!I37,'Allocation Table'!K37,'Allocation Table'!M37,'Allocation Table'!O37,'Allocation Table'!Q37),S41*(1+R$6/12))),0)</f>
        <v>0</v>
      </c>
      <c r="S42" s="13">
        <f t="shared" si="10"/>
        <v>0</v>
      </c>
      <c r="T42" s="14">
        <f>IFERROR(IF(U41=0,0,IF(U41*(1+T$6/12)&gt;T$7+'Allocation Table'!$V37-SUM('Allocation Table'!C37,'Allocation Table'!E37,'Allocation Table'!G37,'Allocation Table'!I37,'Allocation Table'!K37,'Allocation Table'!M37,'Allocation Table'!O37,'Allocation Table'!Q37,'Allocation Table'!S37),T$7+'Allocation Table'!$V37-SUM('Allocation Table'!C37,'Allocation Table'!E37,'Allocation Table'!G37,'Allocation Table'!I37,'Allocation Table'!K37,'Allocation Table'!M37,'Allocation Table'!O37,'Allocation Table'!Q37,'Allocation Table'!S37),U41*(1+T$6/12))),0)</f>
        <v>0</v>
      </c>
      <c r="U42" s="21">
        <f t="shared" si="11"/>
        <v>0</v>
      </c>
      <c r="V42" s="19">
        <f t="shared" ref="V42:V73" si="12">C42+E42+G42+I42+K42+M42+O42+Q42+S42+U42</f>
        <v>1185405.5083692444</v>
      </c>
    </row>
    <row r="43" spans="1:22" ht="15.5" outlineLevel="1" thickTop="1" thickBot="1" x14ac:dyDescent="0.4">
      <c r="A43" s="9">
        <f t="shared" si="1"/>
        <v>45992</v>
      </c>
      <c r="B43" s="14">
        <f>IFERROR(IF(C42=0,0,IF(C42*(1+B$6/12)&gt;B$7+B$2+'Allocation Table'!$V38,B$7+B$2+'Allocation Table'!$V38,C42*(1+B$6/12))),0)</f>
        <v>0</v>
      </c>
      <c r="C43" s="24">
        <f t="shared" si="2"/>
        <v>0</v>
      </c>
      <c r="D43" s="14">
        <f>IFERROR(IF(E42=0,0,IF(E42*(1+D$6/12)&gt;D$7+'Allocation Table'!$V38-'Allocation Table'!C38,D$7+'Allocation Table'!$V38-'Allocation Table'!C38,E42*(1+D$6/12))),0)</f>
        <v>0</v>
      </c>
      <c r="E43" s="20">
        <f t="shared" si="3"/>
        <v>0</v>
      </c>
      <c r="F43" s="14">
        <f>IFERROR(IF(G42=0,0,IF(G42*(1+F$6/12)&gt;F$7+'Allocation Table'!$V38-SUM('Allocation Table'!C38,'Allocation Table'!E38),F$7+'Allocation Table'!$V38-SUM('Allocation Table'!C38,'Allocation Table'!E38),G42*(1+F$6/12))),0)</f>
        <v>0</v>
      </c>
      <c r="G43" s="13">
        <f t="shared" si="4"/>
        <v>0</v>
      </c>
      <c r="H43" s="14">
        <f>IFERROR(IF(I42=0,0,IF(I42*(1+H$6/12)&gt;H$7+'Allocation Table'!$V38-SUM('Allocation Table'!C38,'Allocation Table'!E38,'Allocation Table'!G38),H$7+'Allocation Table'!$V38-SUM('Allocation Table'!C38,'Allocation Table'!E38,'Allocation Table'!G38),I42*(1+H$6/12))),0)</f>
        <v>1517.3453264899508</v>
      </c>
      <c r="I43" s="20">
        <f t="shared" si="5"/>
        <v>0</v>
      </c>
      <c r="J43" s="14">
        <f>IFERROR(IF(K42=0,0,IF(K42*(1+J$6/12)&gt;J$7+'Allocation Table'!$V38-SUM('Allocation Table'!C38,'Allocation Table'!E38,'Allocation Table'!G38,'Allocation Table'!I38),J$7+'Allocation Table'!$V38-SUM('Allocation Table'!C38,'Allocation Table'!E38,'Allocation Table'!G38,'Allocation Table'!I38),K42*(1+J$6/12))),0)</f>
        <v>1103.6546735100492</v>
      </c>
      <c r="K43" s="13">
        <f t="shared" si="6"/>
        <v>23232.9888493484</v>
      </c>
      <c r="L43" s="14">
        <f>IFERROR(IF(M42=0,0,IF(M42*(1+L$6/12)&gt;L$7+'Allocation Table'!$V38-SUM('Allocation Table'!C38,'Allocation Table'!E38,'Allocation Table'!G38,'Allocation Table'!I38,'Allocation Table'!K38),L$7+'Allocation Table'!$V38-SUM('Allocation Table'!C38,'Allocation Table'!E38,'Allocation Table'!G38,'Allocation Table'!I38,'Allocation Table'!K38),M42*(1+L$6/12))),0)</f>
        <v>220</v>
      </c>
      <c r="M43" s="20">
        <f t="shared" si="7"/>
        <v>19295.247785748536</v>
      </c>
      <c r="N43" s="14">
        <f>IFERROR(IF(O42=0,0,IF(O42*(1+N$6/12)&gt;N$7+'Allocation Table'!$V38-SUM('Allocation Table'!C38,'Allocation Table'!E38,'Allocation Table'!G38,'Allocation Table'!I38,'Allocation Table'!K38,'Allocation Table'!M38),N$7+'Allocation Table'!$V38-SUM('Allocation Table'!C38,'Allocation Table'!E38,'Allocation Table'!G38,'Allocation Table'!I38,'Allocation Table'!K38,'Allocation Table'!M38),O42*(1+N$6/12))),0)</f>
        <v>3600</v>
      </c>
      <c r="O43" s="13">
        <f t="shared" si="8"/>
        <v>486509.10680340993</v>
      </c>
      <c r="P43" s="14">
        <f>IFERROR(IF(Q42=0,0,IF(Q42*(1+P$6/12)&gt;P$7+'Allocation Table'!$V38-SUM('Allocation Table'!C38,'Allocation Table'!E38,'Allocation Table'!G38,'Allocation Table'!I38,'Allocation Table'!K38,'Allocation Table'!M38,'Allocation Table'!O38),P$7+'Allocation Table'!$V38-SUM('Allocation Table'!C38,'Allocation Table'!E38,'Allocation Table'!G38,'Allocation Table'!I38,'Allocation Table'!K38,'Allocation Table'!M38,'Allocation Table'!O38),Q42*(1+P$6/12))),0)</f>
        <v>4800</v>
      </c>
      <c r="Q43" s="20">
        <f t="shared" si="9"/>
        <v>649678.72656991589</v>
      </c>
      <c r="R43" s="14">
        <f>IFERROR(IF(S42=0,0,IF(S42*(1+R$6/12)&gt;R$7+'Allocation Table'!$V38-SUM('Allocation Table'!C38,'Allocation Table'!E38,'Allocation Table'!G38,'Allocation Table'!I38,'Allocation Table'!K38,'Allocation Table'!M38,'Allocation Table'!O38,'Allocation Table'!Q38),R$7+'Allocation Table'!$V38-SUM('Allocation Table'!C38,'Allocation Table'!E38,'Allocation Table'!G38,'Allocation Table'!I38,'Allocation Table'!K38,'Allocation Table'!M38,'Allocation Table'!O38,'Allocation Table'!Q38),S42*(1+R$6/12))),0)</f>
        <v>0</v>
      </c>
      <c r="S43" s="13">
        <f t="shared" si="10"/>
        <v>0</v>
      </c>
      <c r="T43" s="14">
        <f>IFERROR(IF(U42=0,0,IF(U42*(1+T$6/12)&gt;T$7+'Allocation Table'!$V38-SUM('Allocation Table'!C38,'Allocation Table'!E38,'Allocation Table'!G38,'Allocation Table'!I38,'Allocation Table'!K38,'Allocation Table'!M38,'Allocation Table'!O38,'Allocation Table'!Q38,'Allocation Table'!S38),T$7+'Allocation Table'!$V38-SUM('Allocation Table'!C38,'Allocation Table'!E38,'Allocation Table'!G38,'Allocation Table'!I38,'Allocation Table'!K38,'Allocation Table'!M38,'Allocation Table'!O38,'Allocation Table'!Q38,'Allocation Table'!S38),U42*(1+T$6/12))),0)</f>
        <v>0</v>
      </c>
      <c r="U43" s="21">
        <f t="shared" si="11"/>
        <v>0</v>
      </c>
      <c r="V43" s="19">
        <f t="shared" si="12"/>
        <v>1178716.0700084227</v>
      </c>
    </row>
    <row r="44" spans="1:22" ht="15.5" outlineLevel="1" thickTop="1" thickBot="1" x14ac:dyDescent="0.4">
      <c r="A44" s="9">
        <f t="shared" si="1"/>
        <v>46023</v>
      </c>
      <c r="B44" s="14">
        <f>IFERROR(IF(C43=0,0,IF(C43*(1+B$6/12)&gt;B$7+B$2+'Allocation Table'!$V39,B$7+B$2+'Allocation Table'!$V39,C43*(1+B$6/12))),0)</f>
        <v>0</v>
      </c>
      <c r="C44" s="24">
        <f t="shared" si="2"/>
        <v>0</v>
      </c>
      <c r="D44" s="14">
        <f>IFERROR(IF(E43=0,0,IF(E43*(1+D$6/12)&gt;D$7+'Allocation Table'!$V39-'Allocation Table'!C39,D$7+'Allocation Table'!$V39-'Allocation Table'!C39,E43*(1+D$6/12))),0)</f>
        <v>0</v>
      </c>
      <c r="E44" s="20">
        <f t="shared" si="3"/>
        <v>0</v>
      </c>
      <c r="F44" s="14">
        <f>IFERROR(IF(G43=0,0,IF(G43*(1+F$6/12)&gt;F$7+'Allocation Table'!$V39-SUM('Allocation Table'!C39,'Allocation Table'!E39),F$7+'Allocation Table'!$V39-SUM('Allocation Table'!C39,'Allocation Table'!E39),G43*(1+F$6/12))),0)</f>
        <v>0</v>
      </c>
      <c r="G44" s="13">
        <f t="shared" si="4"/>
        <v>0</v>
      </c>
      <c r="H44" s="14">
        <f>IFERROR(IF(I43=0,0,IF(I43*(1+H$6/12)&gt;H$7+'Allocation Table'!$V39-SUM('Allocation Table'!C39,'Allocation Table'!E39,'Allocation Table'!G39),H$7+'Allocation Table'!$V39-SUM('Allocation Table'!C39,'Allocation Table'!E39,'Allocation Table'!G39),I43*(1+H$6/12))),0)</f>
        <v>0</v>
      </c>
      <c r="I44" s="20">
        <f t="shared" si="5"/>
        <v>0</v>
      </c>
      <c r="J44" s="14">
        <f>IFERROR(IF(K43=0,0,IF(K43*(1+J$6/12)&gt;J$7+'Allocation Table'!$V39-SUM('Allocation Table'!C39,'Allocation Table'!E39,'Allocation Table'!G39,'Allocation Table'!I39),J$7+'Allocation Table'!$V39-SUM('Allocation Table'!C39,'Allocation Table'!E39,'Allocation Table'!G39,'Allocation Table'!I39),K43*(1+J$6/12))),0)</f>
        <v>2621</v>
      </c>
      <c r="K44" s="13">
        <f t="shared" si="6"/>
        <v>20999.205330170873</v>
      </c>
      <c r="L44" s="14">
        <f>IFERROR(IF(M43=0,0,IF(M43*(1+L$6/12)&gt;L$7+'Allocation Table'!$V39-SUM('Allocation Table'!C39,'Allocation Table'!E39,'Allocation Table'!G39,'Allocation Table'!I39,'Allocation Table'!K39),L$7+'Allocation Table'!$V39-SUM('Allocation Table'!C39,'Allocation Table'!E39,'Allocation Table'!G39,'Allocation Table'!I39,'Allocation Table'!K39),M43*(1+L$6/12))),0)</f>
        <v>220</v>
      </c>
      <c r="M44" s="20">
        <f t="shared" si="7"/>
        <v>19147.604964945091</v>
      </c>
      <c r="N44" s="14">
        <f>IFERROR(IF(O43=0,0,IF(O43*(1+N$6/12)&gt;N$7+'Allocation Table'!$V39-SUM('Allocation Table'!C39,'Allocation Table'!E39,'Allocation Table'!G39,'Allocation Table'!I39,'Allocation Table'!K39,'Allocation Table'!M39),N$7+'Allocation Table'!$V39-SUM('Allocation Table'!C39,'Allocation Table'!E39,'Allocation Table'!G39,'Allocation Table'!I39,'Allocation Table'!K39,'Allocation Table'!M39),O43*(1+N$6/12))),0)</f>
        <v>3600</v>
      </c>
      <c r="O44" s="13">
        <f t="shared" si="8"/>
        <v>484530.80382608803</v>
      </c>
      <c r="P44" s="14">
        <f>IFERROR(IF(Q43=0,0,IF(Q43*(1+P$6/12)&gt;P$7+'Allocation Table'!$V39-SUM('Allocation Table'!C39,'Allocation Table'!E39,'Allocation Table'!G39,'Allocation Table'!I39,'Allocation Table'!K39,'Allocation Table'!M39,'Allocation Table'!O39),P$7+'Allocation Table'!$V39-SUM('Allocation Table'!C39,'Allocation Table'!E39,'Allocation Table'!G39,'Allocation Table'!I39,'Allocation Table'!K39,'Allocation Table'!M39,'Allocation Table'!O39),Q43*(1+P$6/12))),0)</f>
        <v>4800</v>
      </c>
      <c r="Q44" s="20">
        <f t="shared" si="9"/>
        <v>647315.02179455303</v>
      </c>
      <c r="R44" s="14">
        <f>IFERROR(IF(S43=0,0,IF(S43*(1+R$6/12)&gt;R$7+'Allocation Table'!$V39-SUM('Allocation Table'!C39,'Allocation Table'!E39,'Allocation Table'!G39,'Allocation Table'!I39,'Allocation Table'!K39,'Allocation Table'!M39,'Allocation Table'!O39,'Allocation Table'!Q39),R$7+'Allocation Table'!$V39-SUM('Allocation Table'!C39,'Allocation Table'!E39,'Allocation Table'!G39,'Allocation Table'!I39,'Allocation Table'!K39,'Allocation Table'!M39,'Allocation Table'!O39,'Allocation Table'!Q39),S43*(1+R$6/12))),0)</f>
        <v>0</v>
      </c>
      <c r="S44" s="13">
        <f t="shared" si="10"/>
        <v>0</v>
      </c>
      <c r="T44" s="14">
        <f>IFERROR(IF(U43=0,0,IF(U43*(1+T$6/12)&gt;T$7+'Allocation Table'!$V39-SUM('Allocation Table'!C39,'Allocation Table'!E39,'Allocation Table'!G39,'Allocation Table'!I39,'Allocation Table'!K39,'Allocation Table'!M39,'Allocation Table'!O39,'Allocation Table'!Q39,'Allocation Table'!S39),T$7+'Allocation Table'!$V39-SUM('Allocation Table'!C39,'Allocation Table'!E39,'Allocation Table'!G39,'Allocation Table'!I39,'Allocation Table'!K39,'Allocation Table'!M39,'Allocation Table'!O39,'Allocation Table'!Q39,'Allocation Table'!S39),U43*(1+T$6/12))),0)</f>
        <v>0</v>
      </c>
      <c r="U44" s="21">
        <f t="shared" si="11"/>
        <v>0</v>
      </c>
      <c r="V44" s="19">
        <f t="shared" si="12"/>
        <v>1171992.6359157572</v>
      </c>
    </row>
    <row r="45" spans="1:22" ht="15.5" outlineLevel="1" thickTop="1" thickBot="1" x14ac:dyDescent="0.4">
      <c r="A45" s="9">
        <f t="shared" si="1"/>
        <v>46054</v>
      </c>
      <c r="B45" s="14">
        <f>IFERROR(IF(C44=0,0,IF(C44*(1+B$6/12)&gt;B$7+B$2+'Allocation Table'!$V40,B$7+B$2+'Allocation Table'!$V40,C44*(1+B$6/12))),0)</f>
        <v>0</v>
      </c>
      <c r="C45" s="24">
        <f t="shared" si="2"/>
        <v>0</v>
      </c>
      <c r="D45" s="14">
        <f>IFERROR(IF(E44=0,0,IF(E44*(1+D$6/12)&gt;D$7+'Allocation Table'!$V40-'Allocation Table'!C40,D$7+'Allocation Table'!$V40-'Allocation Table'!C40,E44*(1+D$6/12))),0)</f>
        <v>0</v>
      </c>
      <c r="E45" s="20">
        <f t="shared" si="3"/>
        <v>0</v>
      </c>
      <c r="F45" s="14">
        <f>IFERROR(IF(G44=0,0,IF(G44*(1+F$6/12)&gt;F$7+'Allocation Table'!$V40-SUM('Allocation Table'!C40,'Allocation Table'!E40),F$7+'Allocation Table'!$V40-SUM('Allocation Table'!C40,'Allocation Table'!E40),G44*(1+F$6/12))),0)</f>
        <v>0</v>
      </c>
      <c r="G45" s="13">
        <f t="shared" si="4"/>
        <v>0</v>
      </c>
      <c r="H45" s="14">
        <f>IFERROR(IF(I44=0,0,IF(I44*(1+H$6/12)&gt;H$7+'Allocation Table'!$V40-SUM('Allocation Table'!C40,'Allocation Table'!E40,'Allocation Table'!G40),H$7+'Allocation Table'!$V40-SUM('Allocation Table'!C40,'Allocation Table'!E40,'Allocation Table'!G40),I44*(1+H$6/12))),0)</f>
        <v>0</v>
      </c>
      <c r="I45" s="20">
        <f t="shared" si="5"/>
        <v>0</v>
      </c>
      <c r="J45" s="14">
        <f>IFERROR(IF(K44=0,0,IF(K44*(1+J$6/12)&gt;J$7+'Allocation Table'!$V40-SUM('Allocation Table'!C40,'Allocation Table'!E40,'Allocation Table'!G40,'Allocation Table'!I40),J$7+'Allocation Table'!$V40-SUM('Allocation Table'!C40,'Allocation Table'!E40,'Allocation Table'!G40,'Allocation Table'!I40),K44*(1+J$6/12))),0)</f>
        <v>2621</v>
      </c>
      <c r="K45" s="13">
        <f t="shared" si="6"/>
        <v>18728.19208567372</v>
      </c>
      <c r="L45" s="14">
        <f>IFERROR(IF(M44=0,0,IF(M44*(1+L$6/12)&gt;L$7+'Allocation Table'!$V40-SUM('Allocation Table'!C40,'Allocation Table'!E40,'Allocation Table'!G40,'Allocation Table'!I40,'Allocation Table'!K40),L$7+'Allocation Table'!$V40-SUM('Allocation Table'!C40,'Allocation Table'!E40,'Allocation Table'!G40,'Allocation Table'!I40,'Allocation Table'!K40),M44*(1+L$6/12))),0)</f>
        <v>220</v>
      </c>
      <c r="M45" s="20">
        <f t="shared" si="7"/>
        <v>18999.408483563635</v>
      </c>
      <c r="N45" s="14">
        <f>IFERROR(IF(O44=0,0,IF(O44*(1+N$6/12)&gt;N$7+'Allocation Table'!$V40-SUM('Allocation Table'!C40,'Allocation Table'!E40,'Allocation Table'!G40,'Allocation Table'!I40,'Allocation Table'!K40,'Allocation Table'!M40),N$7+'Allocation Table'!$V40-SUM('Allocation Table'!C40,'Allocation Table'!E40,'Allocation Table'!G40,'Allocation Table'!I40,'Allocation Table'!K40,'Allocation Table'!M40),O44*(1+N$6/12))),0)</f>
        <v>3600</v>
      </c>
      <c r="O45" s="13">
        <f t="shared" si="8"/>
        <v>482545.90650550835</v>
      </c>
      <c r="P45" s="14">
        <f>IFERROR(IF(Q44=0,0,IF(Q44*(1+P$6/12)&gt;P$7+'Allocation Table'!$V40-SUM('Allocation Table'!C40,'Allocation Table'!E40,'Allocation Table'!G40,'Allocation Table'!I40,'Allocation Table'!K40,'Allocation Table'!M40,'Allocation Table'!O40),P$7+'Allocation Table'!$V40-SUM('Allocation Table'!C40,'Allocation Table'!E40,'Allocation Table'!G40,'Allocation Table'!I40,'Allocation Table'!K40,'Allocation Table'!M40,'Allocation Table'!O40),Q44*(1+P$6/12))),0)</f>
        <v>4800</v>
      </c>
      <c r="Q45" s="20">
        <f t="shared" si="9"/>
        <v>644942.45312628255</v>
      </c>
      <c r="R45" s="14">
        <f>IFERROR(IF(S44=0,0,IF(S44*(1+R$6/12)&gt;R$7+'Allocation Table'!$V40-SUM('Allocation Table'!C40,'Allocation Table'!E40,'Allocation Table'!G40,'Allocation Table'!I40,'Allocation Table'!K40,'Allocation Table'!M40,'Allocation Table'!O40,'Allocation Table'!Q40),R$7+'Allocation Table'!$V40-SUM('Allocation Table'!C40,'Allocation Table'!E40,'Allocation Table'!G40,'Allocation Table'!I40,'Allocation Table'!K40,'Allocation Table'!M40,'Allocation Table'!O40,'Allocation Table'!Q40),S44*(1+R$6/12))),0)</f>
        <v>0</v>
      </c>
      <c r="S45" s="13">
        <f t="shared" si="10"/>
        <v>0</v>
      </c>
      <c r="T45" s="14">
        <f>IFERROR(IF(U44=0,0,IF(U44*(1+T$6/12)&gt;T$7+'Allocation Table'!$V40-SUM('Allocation Table'!C40,'Allocation Table'!E40,'Allocation Table'!G40,'Allocation Table'!I40,'Allocation Table'!K40,'Allocation Table'!M40,'Allocation Table'!O40,'Allocation Table'!Q40,'Allocation Table'!S40),T$7+'Allocation Table'!$V40-SUM('Allocation Table'!C40,'Allocation Table'!E40,'Allocation Table'!G40,'Allocation Table'!I40,'Allocation Table'!K40,'Allocation Table'!M40,'Allocation Table'!O40,'Allocation Table'!Q40,'Allocation Table'!S40),U44*(1+T$6/12))),0)</f>
        <v>0</v>
      </c>
      <c r="U45" s="21">
        <f t="shared" si="11"/>
        <v>0</v>
      </c>
      <c r="V45" s="19">
        <f t="shared" si="12"/>
        <v>1165215.9602010283</v>
      </c>
    </row>
    <row r="46" spans="1:22" ht="15.5" thickTop="1" thickBot="1" x14ac:dyDescent="0.4">
      <c r="A46" s="9">
        <f t="shared" si="1"/>
        <v>46082</v>
      </c>
      <c r="B46" s="14">
        <f>IFERROR(IF(C45=0,0,IF(C45*(1+B$6/12)&gt;B$7+B$2+'Allocation Table'!$V41,B$7+B$2+'Allocation Table'!$V41,C45*(1+B$6/12))),0)</f>
        <v>0</v>
      </c>
      <c r="C46" s="24">
        <f t="shared" si="2"/>
        <v>0</v>
      </c>
      <c r="D46" s="14">
        <f>IFERROR(IF(E45=0,0,IF(E45*(1+D$6/12)&gt;D$7+'Allocation Table'!$V41-'Allocation Table'!C41,D$7+'Allocation Table'!$V41-'Allocation Table'!C41,E45*(1+D$6/12))),0)</f>
        <v>0</v>
      </c>
      <c r="E46" s="20">
        <f t="shared" si="3"/>
        <v>0</v>
      </c>
      <c r="F46" s="14">
        <f>IFERROR(IF(G45=0,0,IF(G45*(1+F$6/12)&gt;F$7+'Allocation Table'!$V41-SUM('Allocation Table'!C41,'Allocation Table'!E41),F$7+'Allocation Table'!$V41-SUM('Allocation Table'!C41,'Allocation Table'!E41),G45*(1+F$6/12))),0)</f>
        <v>0</v>
      </c>
      <c r="G46" s="13">
        <f t="shared" si="4"/>
        <v>0</v>
      </c>
      <c r="H46" s="14">
        <f>IFERROR(IF(I45=0,0,IF(I45*(1+H$6/12)&gt;H$7+'Allocation Table'!$V41-SUM('Allocation Table'!C41,'Allocation Table'!E41,'Allocation Table'!G41),H$7+'Allocation Table'!$V41-SUM('Allocation Table'!C41,'Allocation Table'!E41,'Allocation Table'!G41),I45*(1+H$6/12))),0)</f>
        <v>0</v>
      </c>
      <c r="I46" s="20">
        <f t="shared" si="5"/>
        <v>0</v>
      </c>
      <c r="J46" s="14">
        <f>IFERROR(IF(K45=0,0,IF(K45*(1+J$6/12)&gt;J$7+'Allocation Table'!$V41-SUM('Allocation Table'!C41,'Allocation Table'!E41,'Allocation Table'!G41,'Allocation Table'!I41),J$7+'Allocation Table'!$V41-SUM('Allocation Table'!C41,'Allocation Table'!E41,'Allocation Table'!G41,'Allocation Table'!I41),K45*(1+J$6/12))),0)</f>
        <v>2621</v>
      </c>
      <c r="K46" s="13">
        <f t="shared" si="6"/>
        <v>16419.328620434946</v>
      </c>
      <c r="L46" s="14">
        <f>IFERROR(IF(M45=0,0,IF(M45*(1+L$6/12)&gt;L$7+'Allocation Table'!$V41-SUM('Allocation Table'!C41,'Allocation Table'!E41,'Allocation Table'!G41,'Allocation Table'!I41,'Allocation Table'!K41),L$7+'Allocation Table'!$V41-SUM('Allocation Table'!C41,'Allocation Table'!E41,'Allocation Table'!G41,'Allocation Table'!I41,'Allocation Table'!K41),M45*(1+L$6/12))),0)</f>
        <v>220</v>
      </c>
      <c r="M46" s="20">
        <f t="shared" si="7"/>
        <v>18850.656265376998</v>
      </c>
      <c r="N46" s="14">
        <f>IFERROR(IF(O45=0,0,IF(O45*(1+N$6/12)&gt;N$7+'Allocation Table'!$V41-SUM('Allocation Table'!C41,'Allocation Table'!E41,'Allocation Table'!G41,'Allocation Table'!I41,'Allocation Table'!K41,'Allocation Table'!M41),N$7+'Allocation Table'!$V41-SUM('Allocation Table'!C41,'Allocation Table'!E41,'Allocation Table'!G41,'Allocation Table'!I41,'Allocation Table'!K41,'Allocation Table'!M41),O45*(1+N$6/12))),0)</f>
        <v>3600</v>
      </c>
      <c r="O46" s="13">
        <f t="shared" si="8"/>
        <v>480554.39286052674</v>
      </c>
      <c r="P46" s="14">
        <f>IFERROR(IF(Q45=0,0,IF(Q45*(1+P$6/12)&gt;P$7+'Allocation Table'!$V41-SUM('Allocation Table'!C41,'Allocation Table'!E41,'Allocation Table'!G41,'Allocation Table'!I41,'Allocation Table'!K41,'Allocation Table'!M41,'Allocation Table'!O41),P$7+'Allocation Table'!$V41-SUM('Allocation Table'!C41,'Allocation Table'!E41,'Allocation Table'!G41,'Allocation Table'!I41,'Allocation Table'!K41,'Allocation Table'!M41,'Allocation Table'!O41),Q45*(1+P$6/12))),0)</f>
        <v>4800</v>
      </c>
      <c r="Q46" s="20">
        <f t="shared" si="9"/>
        <v>642560.98732550605</v>
      </c>
      <c r="R46" s="14">
        <f>IFERROR(IF(S45=0,0,IF(S45*(1+R$6/12)&gt;R$7+'Allocation Table'!$V41-SUM('Allocation Table'!C41,'Allocation Table'!E41,'Allocation Table'!G41,'Allocation Table'!I41,'Allocation Table'!K41,'Allocation Table'!M41,'Allocation Table'!O41,'Allocation Table'!Q41),R$7+'Allocation Table'!$V41-SUM('Allocation Table'!C41,'Allocation Table'!E41,'Allocation Table'!G41,'Allocation Table'!I41,'Allocation Table'!K41,'Allocation Table'!M41,'Allocation Table'!O41,'Allocation Table'!Q41),S45*(1+R$6/12))),0)</f>
        <v>0</v>
      </c>
      <c r="S46" s="13">
        <f t="shared" si="10"/>
        <v>0</v>
      </c>
      <c r="T46" s="14">
        <f>IFERROR(IF(U45=0,0,IF(U45*(1+T$6/12)&gt;T$7+'Allocation Table'!$V41-SUM('Allocation Table'!C41,'Allocation Table'!E41,'Allocation Table'!G41,'Allocation Table'!I41,'Allocation Table'!K41,'Allocation Table'!M41,'Allocation Table'!O41,'Allocation Table'!Q41,'Allocation Table'!S41),T$7+'Allocation Table'!$V41-SUM('Allocation Table'!C41,'Allocation Table'!E41,'Allocation Table'!G41,'Allocation Table'!I41,'Allocation Table'!K41,'Allocation Table'!M41,'Allocation Table'!O41,'Allocation Table'!Q41,'Allocation Table'!S41),U45*(1+T$6/12))),0)</f>
        <v>0</v>
      </c>
      <c r="U46" s="21">
        <f t="shared" si="11"/>
        <v>0</v>
      </c>
      <c r="V46" s="19">
        <f t="shared" si="12"/>
        <v>1158385.3650718448</v>
      </c>
    </row>
    <row r="47" spans="1:22" ht="15.5" outlineLevel="1" thickTop="1" thickBot="1" x14ac:dyDescent="0.4">
      <c r="A47" s="9">
        <f t="shared" si="1"/>
        <v>46113</v>
      </c>
      <c r="B47" s="14">
        <f>IFERROR(IF(C46=0,0,IF(C46*(1+B$6/12)&gt;B$7+B$2+'Allocation Table'!$V42,B$7+B$2+'Allocation Table'!$V42,C46*(1+B$6/12))),0)</f>
        <v>0</v>
      </c>
      <c r="C47" s="24">
        <f t="shared" si="2"/>
        <v>0</v>
      </c>
      <c r="D47" s="14">
        <f>IFERROR(IF(E46=0,0,IF(E46*(1+D$6/12)&gt;D$7+'Allocation Table'!$V42-'Allocation Table'!C42,D$7+'Allocation Table'!$V42-'Allocation Table'!C42,E46*(1+D$6/12))),0)</f>
        <v>0</v>
      </c>
      <c r="E47" s="20">
        <f t="shared" si="3"/>
        <v>0</v>
      </c>
      <c r="F47" s="14">
        <f>IFERROR(IF(G46=0,0,IF(G46*(1+F$6/12)&gt;F$7+'Allocation Table'!$V42-SUM('Allocation Table'!C42,'Allocation Table'!E42),F$7+'Allocation Table'!$V42-SUM('Allocation Table'!C42,'Allocation Table'!E42),G46*(1+F$6/12))),0)</f>
        <v>0</v>
      </c>
      <c r="G47" s="13">
        <f t="shared" si="4"/>
        <v>0</v>
      </c>
      <c r="H47" s="14">
        <f>IFERROR(IF(I46=0,0,IF(I46*(1+H$6/12)&gt;H$7+'Allocation Table'!$V42-SUM('Allocation Table'!C42,'Allocation Table'!E42,'Allocation Table'!G42),H$7+'Allocation Table'!$V42-SUM('Allocation Table'!C42,'Allocation Table'!E42,'Allocation Table'!G42),I46*(1+H$6/12))),0)</f>
        <v>0</v>
      </c>
      <c r="I47" s="20">
        <f t="shared" si="5"/>
        <v>0</v>
      </c>
      <c r="J47" s="14">
        <f>IFERROR(IF(K46=0,0,IF(K46*(1+J$6/12)&gt;J$7+'Allocation Table'!$V42-SUM('Allocation Table'!C42,'Allocation Table'!E42,'Allocation Table'!G42,'Allocation Table'!I42),J$7+'Allocation Table'!$V42-SUM('Allocation Table'!C42,'Allocation Table'!E42,'Allocation Table'!G42,'Allocation Table'!I42),K46*(1+J$6/12))),0)</f>
        <v>2621</v>
      </c>
      <c r="K47" s="13">
        <f t="shared" si="6"/>
        <v>14071.984097442193</v>
      </c>
      <c r="L47" s="14">
        <f>IFERROR(IF(M46=0,0,IF(M46*(1+L$6/12)&gt;L$7+'Allocation Table'!$V42-SUM('Allocation Table'!C42,'Allocation Table'!E42,'Allocation Table'!G42,'Allocation Table'!I42,'Allocation Table'!K42),L$7+'Allocation Table'!$V42-SUM('Allocation Table'!C42,'Allocation Table'!E42,'Allocation Table'!G42,'Allocation Table'!I42,'Allocation Table'!K42),M46*(1+L$6/12))),0)</f>
        <v>220</v>
      </c>
      <c r="M47" s="20">
        <f t="shared" si="7"/>
        <v>18701.346226372159</v>
      </c>
      <c r="N47" s="14">
        <f>IFERROR(IF(O46=0,0,IF(O46*(1+N$6/12)&gt;N$7+'Allocation Table'!$V42-SUM('Allocation Table'!C42,'Allocation Table'!E42,'Allocation Table'!G42,'Allocation Table'!I42,'Allocation Table'!K42,'Allocation Table'!M42),N$7+'Allocation Table'!$V42-SUM('Allocation Table'!C42,'Allocation Table'!E42,'Allocation Table'!G42,'Allocation Table'!I42,'Allocation Table'!K42,'Allocation Table'!M42),O46*(1+N$6/12))),0)</f>
        <v>3600</v>
      </c>
      <c r="O47" s="13">
        <f t="shared" si="8"/>
        <v>478556.24083672854</v>
      </c>
      <c r="P47" s="14">
        <f>IFERROR(IF(Q46=0,0,IF(Q46*(1+P$6/12)&gt;P$7+'Allocation Table'!$V42-SUM('Allocation Table'!C42,'Allocation Table'!E42,'Allocation Table'!G42,'Allocation Table'!I42,'Allocation Table'!K42,'Allocation Table'!M42,'Allocation Table'!O42),P$7+'Allocation Table'!$V42-SUM('Allocation Table'!C42,'Allocation Table'!E42,'Allocation Table'!G42,'Allocation Table'!I42,'Allocation Table'!K42,'Allocation Table'!M42,'Allocation Table'!O42),Q46*(1+P$6/12))),0)</f>
        <v>4800</v>
      </c>
      <c r="Q47" s="20">
        <f t="shared" si="9"/>
        <v>640170.5910279766</v>
      </c>
      <c r="R47" s="14">
        <f>IFERROR(IF(S46=0,0,IF(S46*(1+R$6/12)&gt;R$7+'Allocation Table'!$V42-SUM('Allocation Table'!C42,'Allocation Table'!E42,'Allocation Table'!G42,'Allocation Table'!I42,'Allocation Table'!K42,'Allocation Table'!M42,'Allocation Table'!O42,'Allocation Table'!Q42),R$7+'Allocation Table'!$V42-SUM('Allocation Table'!C42,'Allocation Table'!E42,'Allocation Table'!G42,'Allocation Table'!I42,'Allocation Table'!K42,'Allocation Table'!M42,'Allocation Table'!O42,'Allocation Table'!Q42),S46*(1+R$6/12))),0)</f>
        <v>0</v>
      </c>
      <c r="S47" s="13">
        <f t="shared" si="10"/>
        <v>0</v>
      </c>
      <c r="T47" s="14">
        <f>IFERROR(IF(U46=0,0,IF(U46*(1+T$6/12)&gt;T$7+'Allocation Table'!$V42-SUM('Allocation Table'!C42,'Allocation Table'!E42,'Allocation Table'!G42,'Allocation Table'!I42,'Allocation Table'!K42,'Allocation Table'!M42,'Allocation Table'!O42,'Allocation Table'!Q42,'Allocation Table'!S42),T$7+'Allocation Table'!$V42-SUM('Allocation Table'!C42,'Allocation Table'!E42,'Allocation Table'!G42,'Allocation Table'!I42,'Allocation Table'!K42,'Allocation Table'!M42,'Allocation Table'!O42,'Allocation Table'!Q42,'Allocation Table'!S42),U46*(1+T$6/12))),0)</f>
        <v>0</v>
      </c>
      <c r="U47" s="21">
        <f t="shared" si="11"/>
        <v>0</v>
      </c>
      <c r="V47" s="19">
        <f t="shared" si="12"/>
        <v>1151500.1621885195</v>
      </c>
    </row>
    <row r="48" spans="1:22" ht="15.5" outlineLevel="1" thickTop="1" thickBot="1" x14ac:dyDescent="0.4">
      <c r="A48" s="9">
        <f t="shared" si="1"/>
        <v>46143</v>
      </c>
      <c r="B48" s="14">
        <f>IFERROR(IF(C47=0,0,IF(C47*(1+B$6/12)&gt;B$7+B$2+'Allocation Table'!$V43,B$7+B$2+'Allocation Table'!$V43,C47*(1+B$6/12))),0)</f>
        <v>0</v>
      </c>
      <c r="C48" s="24">
        <f t="shared" si="2"/>
        <v>0</v>
      </c>
      <c r="D48" s="14">
        <f>IFERROR(IF(E47=0,0,IF(E47*(1+D$6/12)&gt;D$7+'Allocation Table'!$V43-'Allocation Table'!C43,D$7+'Allocation Table'!$V43-'Allocation Table'!C43,E47*(1+D$6/12))),0)</f>
        <v>0</v>
      </c>
      <c r="E48" s="20">
        <f t="shared" si="3"/>
        <v>0</v>
      </c>
      <c r="F48" s="14">
        <f>IFERROR(IF(G47=0,0,IF(G47*(1+F$6/12)&gt;F$7+'Allocation Table'!$V43-SUM('Allocation Table'!C43,'Allocation Table'!E43),F$7+'Allocation Table'!$V43-SUM('Allocation Table'!C43,'Allocation Table'!E43),G47*(1+F$6/12))),0)</f>
        <v>0</v>
      </c>
      <c r="G48" s="13">
        <f t="shared" si="4"/>
        <v>0</v>
      </c>
      <c r="H48" s="14">
        <f>IFERROR(IF(I47=0,0,IF(I47*(1+H$6/12)&gt;H$7+'Allocation Table'!$V43-SUM('Allocation Table'!C43,'Allocation Table'!E43,'Allocation Table'!G43),H$7+'Allocation Table'!$V43-SUM('Allocation Table'!C43,'Allocation Table'!E43,'Allocation Table'!G43),I47*(1+H$6/12))),0)</f>
        <v>0</v>
      </c>
      <c r="I48" s="20">
        <f t="shared" si="5"/>
        <v>0</v>
      </c>
      <c r="J48" s="14">
        <f>IFERROR(IF(K47=0,0,IF(K47*(1+J$6/12)&gt;J$7+'Allocation Table'!$V43-SUM('Allocation Table'!C43,'Allocation Table'!E43,'Allocation Table'!G43,'Allocation Table'!I43),J$7+'Allocation Table'!$V43-SUM('Allocation Table'!C43,'Allocation Table'!E43,'Allocation Table'!G43,'Allocation Table'!I43),K47*(1+J$6/12))),0)</f>
        <v>2621</v>
      </c>
      <c r="K48" s="13">
        <f t="shared" si="6"/>
        <v>11685.517165732896</v>
      </c>
      <c r="L48" s="14">
        <f>IFERROR(IF(M47=0,0,IF(M47*(1+L$6/12)&gt;L$7+'Allocation Table'!$V43-SUM('Allocation Table'!C43,'Allocation Table'!E43,'Allocation Table'!G43,'Allocation Table'!I43,'Allocation Table'!K43),L$7+'Allocation Table'!$V43-SUM('Allocation Table'!C43,'Allocation Table'!E43,'Allocation Table'!G43,'Allocation Table'!I43,'Allocation Table'!K43),M47*(1+L$6/12))),0)</f>
        <v>220</v>
      </c>
      <c r="M48" s="20">
        <f t="shared" si="7"/>
        <v>18551.476274721055</v>
      </c>
      <c r="N48" s="14">
        <f>IFERROR(IF(O47=0,0,IF(O47*(1+N$6/12)&gt;N$7+'Allocation Table'!$V43-SUM('Allocation Table'!C43,'Allocation Table'!E43,'Allocation Table'!G43,'Allocation Table'!I43,'Allocation Table'!K43,'Allocation Table'!M43),N$7+'Allocation Table'!$V43-SUM('Allocation Table'!C43,'Allocation Table'!E43,'Allocation Table'!G43,'Allocation Table'!I43,'Allocation Table'!K43,'Allocation Table'!M43),O47*(1+N$6/12))),0)</f>
        <v>3600</v>
      </c>
      <c r="O48" s="13">
        <f t="shared" si="8"/>
        <v>476551.42830618436</v>
      </c>
      <c r="P48" s="14">
        <f>IFERROR(IF(Q47=0,0,IF(Q47*(1+P$6/12)&gt;P$7+'Allocation Table'!$V43-SUM('Allocation Table'!C43,'Allocation Table'!E43,'Allocation Table'!G43,'Allocation Table'!I43,'Allocation Table'!K43,'Allocation Table'!M43,'Allocation Table'!O43),P$7+'Allocation Table'!$V43-SUM('Allocation Table'!C43,'Allocation Table'!E43,'Allocation Table'!G43,'Allocation Table'!I43,'Allocation Table'!K43,'Allocation Table'!M43,'Allocation Table'!O43),Q47*(1+P$6/12))),0)</f>
        <v>4800</v>
      </c>
      <c r="Q48" s="20">
        <f t="shared" si="9"/>
        <v>637771.23074433149</v>
      </c>
      <c r="R48" s="14">
        <f>IFERROR(IF(S47=0,0,IF(S47*(1+R$6/12)&gt;R$7+'Allocation Table'!$V43-SUM('Allocation Table'!C43,'Allocation Table'!E43,'Allocation Table'!G43,'Allocation Table'!I43,'Allocation Table'!K43,'Allocation Table'!M43,'Allocation Table'!O43,'Allocation Table'!Q43),R$7+'Allocation Table'!$V43-SUM('Allocation Table'!C43,'Allocation Table'!E43,'Allocation Table'!G43,'Allocation Table'!I43,'Allocation Table'!K43,'Allocation Table'!M43,'Allocation Table'!O43,'Allocation Table'!Q43),S47*(1+R$6/12))),0)</f>
        <v>0</v>
      </c>
      <c r="S48" s="13">
        <f t="shared" si="10"/>
        <v>0</v>
      </c>
      <c r="T48" s="14">
        <f>IFERROR(IF(U47=0,0,IF(U47*(1+T$6/12)&gt;T$7+'Allocation Table'!$V43-SUM('Allocation Table'!C43,'Allocation Table'!E43,'Allocation Table'!G43,'Allocation Table'!I43,'Allocation Table'!K43,'Allocation Table'!M43,'Allocation Table'!O43,'Allocation Table'!Q43,'Allocation Table'!S43),T$7+'Allocation Table'!$V43-SUM('Allocation Table'!C43,'Allocation Table'!E43,'Allocation Table'!G43,'Allocation Table'!I43,'Allocation Table'!K43,'Allocation Table'!M43,'Allocation Table'!O43,'Allocation Table'!Q43,'Allocation Table'!S43),U47*(1+T$6/12))),0)</f>
        <v>0</v>
      </c>
      <c r="U48" s="21">
        <f t="shared" si="11"/>
        <v>0</v>
      </c>
      <c r="V48" s="19">
        <f t="shared" si="12"/>
        <v>1144559.6524909697</v>
      </c>
    </row>
    <row r="49" spans="1:22" ht="15.5" outlineLevel="1" thickTop="1" thickBot="1" x14ac:dyDescent="0.4">
      <c r="A49" s="9">
        <f t="shared" si="1"/>
        <v>46174</v>
      </c>
      <c r="B49" s="14">
        <f>IFERROR(IF(C48=0,0,IF(C48*(1+B$6/12)&gt;B$7+B$2+'Allocation Table'!$V44,B$7+B$2+'Allocation Table'!$V44,C48*(1+B$6/12))),0)</f>
        <v>0</v>
      </c>
      <c r="C49" s="24">
        <f t="shared" si="2"/>
        <v>0</v>
      </c>
      <c r="D49" s="14">
        <f>IFERROR(IF(E48=0,0,IF(E48*(1+D$6/12)&gt;D$7+'Allocation Table'!$V44-'Allocation Table'!C44,D$7+'Allocation Table'!$V44-'Allocation Table'!C44,E48*(1+D$6/12))),0)</f>
        <v>0</v>
      </c>
      <c r="E49" s="20">
        <f t="shared" si="3"/>
        <v>0</v>
      </c>
      <c r="F49" s="14">
        <f>IFERROR(IF(G48=0,0,IF(G48*(1+F$6/12)&gt;F$7+'Allocation Table'!$V44-SUM('Allocation Table'!C44,'Allocation Table'!E44),F$7+'Allocation Table'!$V44-SUM('Allocation Table'!C44,'Allocation Table'!E44),G48*(1+F$6/12))),0)</f>
        <v>0</v>
      </c>
      <c r="G49" s="13">
        <f t="shared" si="4"/>
        <v>0</v>
      </c>
      <c r="H49" s="14">
        <f>IFERROR(IF(I48=0,0,IF(I48*(1+H$6/12)&gt;H$7+'Allocation Table'!$V44-SUM('Allocation Table'!C44,'Allocation Table'!E44,'Allocation Table'!G44),H$7+'Allocation Table'!$V44-SUM('Allocation Table'!C44,'Allocation Table'!E44,'Allocation Table'!G44),I48*(1+H$6/12))),0)</f>
        <v>0</v>
      </c>
      <c r="I49" s="20">
        <f t="shared" si="5"/>
        <v>0</v>
      </c>
      <c r="J49" s="14">
        <f>IFERROR(IF(K48=0,0,IF(K48*(1+J$6/12)&gt;J$7+'Allocation Table'!$V44-SUM('Allocation Table'!C44,'Allocation Table'!E44,'Allocation Table'!G44,'Allocation Table'!I44),J$7+'Allocation Table'!$V44-SUM('Allocation Table'!C44,'Allocation Table'!E44,'Allocation Table'!G44,'Allocation Table'!I44),K48*(1+J$6/12))),0)</f>
        <v>2621</v>
      </c>
      <c r="K49" s="13">
        <f t="shared" si="6"/>
        <v>9259.2757851617771</v>
      </c>
      <c r="L49" s="14">
        <f>IFERROR(IF(M48=0,0,IF(M48*(1+L$6/12)&gt;L$7+'Allocation Table'!$V44-SUM('Allocation Table'!C44,'Allocation Table'!E44,'Allocation Table'!G44,'Allocation Table'!I44,'Allocation Table'!K44),L$7+'Allocation Table'!$V44-SUM('Allocation Table'!C44,'Allocation Table'!E44,'Allocation Table'!G44,'Allocation Table'!I44,'Allocation Table'!K44),M48*(1+L$6/12))),0)</f>
        <v>220</v>
      </c>
      <c r="M49" s="20">
        <f t="shared" si="7"/>
        <v>18401.044310751258</v>
      </c>
      <c r="N49" s="14">
        <f>IFERROR(IF(O48=0,0,IF(O48*(1+N$6/12)&gt;N$7+'Allocation Table'!$V44-SUM('Allocation Table'!C44,'Allocation Table'!E44,'Allocation Table'!G44,'Allocation Table'!I44,'Allocation Table'!K44,'Allocation Table'!M44),N$7+'Allocation Table'!$V44-SUM('Allocation Table'!C44,'Allocation Table'!E44,'Allocation Table'!G44,'Allocation Table'!I44,'Allocation Table'!K44,'Allocation Table'!M44),O48*(1+N$6/12))),0)</f>
        <v>3600</v>
      </c>
      <c r="O49" s="13">
        <f t="shared" si="8"/>
        <v>474539.93306720501</v>
      </c>
      <c r="P49" s="14">
        <f>IFERROR(IF(Q48=0,0,IF(Q48*(1+P$6/12)&gt;P$7+'Allocation Table'!$V44-SUM('Allocation Table'!C44,'Allocation Table'!E44,'Allocation Table'!G44,'Allocation Table'!I44,'Allocation Table'!K44,'Allocation Table'!M44,'Allocation Table'!O44),P$7+'Allocation Table'!$V44-SUM('Allocation Table'!C44,'Allocation Table'!E44,'Allocation Table'!G44,'Allocation Table'!I44,'Allocation Table'!K44,'Allocation Table'!M44,'Allocation Table'!O44),Q48*(1+P$6/12))),0)</f>
        <v>4800</v>
      </c>
      <c r="Q49" s="20">
        <f t="shared" si="9"/>
        <v>635362.8728596227</v>
      </c>
      <c r="R49" s="14">
        <f>IFERROR(IF(S48=0,0,IF(S48*(1+R$6/12)&gt;R$7+'Allocation Table'!$V44-SUM('Allocation Table'!C44,'Allocation Table'!E44,'Allocation Table'!G44,'Allocation Table'!I44,'Allocation Table'!K44,'Allocation Table'!M44,'Allocation Table'!O44,'Allocation Table'!Q44),R$7+'Allocation Table'!$V44-SUM('Allocation Table'!C44,'Allocation Table'!E44,'Allocation Table'!G44,'Allocation Table'!I44,'Allocation Table'!K44,'Allocation Table'!M44,'Allocation Table'!O44,'Allocation Table'!Q44),S48*(1+R$6/12))),0)</f>
        <v>0</v>
      </c>
      <c r="S49" s="13">
        <f t="shared" si="10"/>
        <v>0</v>
      </c>
      <c r="T49" s="14">
        <f>IFERROR(IF(U48=0,0,IF(U48*(1+T$6/12)&gt;T$7+'Allocation Table'!$V44-SUM('Allocation Table'!C44,'Allocation Table'!E44,'Allocation Table'!G44,'Allocation Table'!I44,'Allocation Table'!K44,'Allocation Table'!M44,'Allocation Table'!O44,'Allocation Table'!Q44,'Allocation Table'!S44),T$7+'Allocation Table'!$V44-SUM('Allocation Table'!C44,'Allocation Table'!E44,'Allocation Table'!G44,'Allocation Table'!I44,'Allocation Table'!K44,'Allocation Table'!M44,'Allocation Table'!O44,'Allocation Table'!Q44,'Allocation Table'!S44),U48*(1+T$6/12))),0)</f>
        <v>0</v>
      </c>
      <c r="U49" s="21">
        <f t="shared" si="11"/>
        <v>0</v>
      </c>
      <c r="V49" s="19">
        <f t="shared" si="12"/>
        <v>1137563.1260227407</v>
      </c>
    </row>
    <row r="50" spans="1:22" ht="15.5" outlineLevel="1" thickTop="1" thickBot="1" x14ac:dyDescent="0.4">
      <c r="A50" s="9">
        <f t="shared" si="1"/>
        <v>46204</v>
      </c>
      <c r="B50" s="14">
        <f>IFERROR(IF(C49=0,0,IF(C49*(1+B$6/12)&gt;B$7+B$2+'Allocation Table'!$V45,B$7+B$2+'Allocation Table'!$V45,C49*(1+B$6/12))),0)</f>
        <v>0</v>
      </c>
      <c r="C50" s="24">
        <f t="shared" si="2"/>
        <v>0</v>
      </c>
      <c r="D50" s="14">
        <f>IFERROR(IF(E49=0,0,IF(E49*(1+D$6/12)&gt;D$7+'Allocation Table'!$V45-'Allocation Table'!C45,D$7+'Allocation Table'!$V45-'Allocation Table'!C45,E49*(1+D$6/12))),0)</f>
        <v>0</v>
      </c>
      <c r="E50" s="20">
        <f t="shared" si="3"/>
        <v>0</v>
      </c>
      <c r="F50" s="14">
        <f>IFERROR(IF(G49=0,0,IF(G49*(1+F$6/12)&gt;F$7+'Allocation Table'!$V45-SUM('Allocation Table'!C45,'Allocation Table'!E45),F$7+'Allocation Table'!$V45-SUM('Allocation Table'!C45,'Allocation Table'!E45),G49*(1+F$6/12))),0)</f>
        <v>0</v>
      </c>
      <c r="G50" s="13">
        <f t="shared" si="4"/>
        <v>0</v>
      </c>
      <c r="H50" s="14">
        <f>IFERROR(IF(I49=0,0,IF(I49*(1+H$6/12)&gt;H$7+'Allocation Table'!$V45-SUM('Allocation Table'!C45,'Allocation Table'!E45,'Allocation Table'!G45),H$7+'Allocation Table'!$V45-SUM('Allocation Table'!C45,'Allocation Table'!E45,'Allocation Table'!G45),I49*(1+H$6/12))),0)</f>
        <v>0</v>
      </c>
      <c r="I50" s="20">
        <f t="shared" si="5"/>
        <v>0</v>
      </c>
      <c r="J50" s="14">
        <f>IFERROR(IF(K49=0,0,IF(K49*(1+J$6/12)&gt;J$7+'Allocation Table'!$V45-SUM('Allocation Table'!C45,'Allocation Table'!E45,'Allocation Table'!G45,'Allocation Table'!I45),J$7+'Allocation Table'!$V45-SUM('Allocation Table'!C45,'Allocation Table'!E45,'Allocation Table'!G45,'Allocation Table'!I45),K49*(1+J$6/12))),0)</f>
        <v>2621</v>
      </c>
      <c r="K50" s="13">
        <f t="shared" si="6"/>
        <v>6792.597048247806</v>
      </c>
      <c r="L50" s="14">
        <f>IFERROR(IF(M49=0,0,IF(M49*(1+L$6/12)&gt;L$7+'Allocation Table'!$V45-SUM('Allocation Table'!C45,'Allocation Table'!E45,'Allocation Table'!G45,'Allocation Table'!I45,'Allocation Table'!K45),L$7+'Allocation Table'!$V45-SUM('Allocation Table'!C45,'Allocation Table'!E45,'Allocation Table'!G45,'Allocation Table'!I45,'Allocation Table'!K45),M49*(1+L$6/12))),0)</f>
        <v>220</v>
      </c>
      <c r="M50" s="20">
        <f t="shared" si="7"/>
        <v>18250.048226916573</v>
      </c>
      <c r="N50" s="14">
        <f>IFERROR(IF(O49=0,0,IF(O49*(1+N$6/12)&gt;N$7+'Allocation Table'!$V45-SUM('Allocation Table'!C45,'Allocation Table'!E45,'Allocation Table'!G45,'Allocation Table'!I45,'Allocation Table'!K45,'Allocation Table'!M45),N$7+'Allocation Table'!$V45-SUM('Allocation Table'!C45,'Allocation Table'!E45,'Allocation Table'!G45,'Allocation Table'!I45,'Allocation Table'!K45,'Allocation Table'!M45),O49*(1+N$6/12))),0)</f>
        <v>3600</v>
      </c>
      <c r="O50" s="13">
        <f t="shared" si="8"/>
        <v>472521.73284409574</v>
      </c>
      <c r="P50" s="14">
        <f>IFERROR(IF(Q49=0,0,IF(Q49*(1+P$6/12)&gt;P$7+'Allocation Table'!$V45-SUM('Allocation Table'!C45,'Allocation Table'!E45,'Allocation Table'!G45,'Allocation Table'!I45,'Allocation Table'!K45,'Allocation Table'!M45,'Allocation Table'!O45),P$7+'Allocation Table'!$V45-SUM('Allocation Table'!C45,'Allocation Table'!E45,'Allocation Table'!G45,'Allocation Table'!I45,'Allocation Table'!K45,'Allocation Table'!M45,'Allocation Table'!O45),Q49*(1+P$6/12))),0)</f>
        <v>4800</v>
      </c>
      <c r="Q50" s="20">
        <f t="shared" si="9"/>
        <v>632945.48363284627</v>
      </c>
      <c r="R50" s="14">
        <f>IFERROR(IF(S49=0,0,IF(S49*(1+R$6/12)&gt;R$7+'Allocation Table'!$V45-SUM('Allocation Table'!C45,'Allocation Table'!E45,'Allocation Table'!G45,'Allocation Table'!I45,'Allocation Table'!K45,'Allocation Table'!M45,'Allocation Table'!O45,'Allocation Table'!Q45),R$7+'Allocation Table'!$V45-SUM('Allocation Table'!C45,'Allocation Table'!E45,'Allocation Table'!G45,'Allocation Table'!I45,'Allocation Table'!K45,'Allocation Table'!M45,'Allocation Table'!O45,'Allocation Table'!Q45),S49*(1+R$6/12))),0)</f>
        <v>0</v>
      </c>
      <c r="S50" s="13">
        <f t="shared" si="10"/>
        <v>0</v>
      </c>
      <c r="T50" s="14">
        <f>IFERROR(IF(U49=0,0,IF(U49*(1+T$6/12)&gt;T$7+'Allocation Table'!$V45-SUM('Allocation Table'!C45,'Allocation Table'!E45,'Allocation Table'!G45,'Allocation Table'!I45,'Allocation Table'!K45,'Allocation Table'!M45,'Allocation Table'!O45,'Allocation Table'!Q45,'Allocation Table'!S45),T$7+'Allocation Table'!$V45-SUM('Allocation Table'!C45,'Allocation Table'!E45,'Allocation Table'!G45,'Allocation Table'!I45,'Allocation Table'!K45,'Allocation Table'!M45,'Allocation Table'!O45,'Allocation Table'!Q45,'Allocation Table'!S45),U49*(1+T$6/12))),0)</f>
        <v>0</v>
      </c>
      <c r="U50" s="21">
        <f t="shared" si="11"/>
        <v>0</v>
      </c>
      <c r="V50" s="19">
        <f t="shared" si="12"/>
        <v>1130509.8617521063</v>
      </c>
    </row>
    <row r="51" spans="1:22" ht="15.5" outlineLevel="1" thickTop="1" thickBot="1" x14ac:dyDescent="0.4">
      <c r="A51" s="9">
        <f t="shared" si="1"/>
        <v>46235</v>
      </c>
      <c r="B51" s="14">
        <f>IFERROR(IF(C50=0,0,IF(C50*(1+B$6/12)&gt;B$7+B$2+'Allocation Table'!$V46,B$7+B$2+'Allocation Table'!$V46,C50*(1+B$6/12))),0)</f>
        <v>0</v>
      </c>
      <c r="C51" s="24">
        <f t="shared" si="2"/>
        <v>0</v>
      </c>
      <c r="D51" s="14">
        <f>IFERROR(IF(E50=0,0,IF(E50*(1+D$6/12)&gt;D$7+'Allocation Table'!$V46-'Allocation Table'!C46,D$7+'Allocation Table'!$V46-'Allocation Table'!C46,E50*(1+D$6/12))),0)</f>
        <v>0</v>
      </c>
      <c r="E51" s="20">
        <f t="shared" si="3"/>
        <v>0</v>
      </c>
      <c r="F51" s="14">
        <f>IFERROR(IF(G50=0,0,IF(G50*(1+F$6/12)&gt;F$7+'Allocation Table'!$V46-SUM('Allocation Table'!C46,'Allocation Table'!E46),F$7+'Allocation Table'!$V46-SUM('Allocation Table'!C46,'Allocation Table'!E46),G50*(1+F$6/12))),0)</f>
        <v>0</v>
      </c>
      <c r="G51" s="13">
        <f t="shared" si="4"/>
        <v>0</v>
      </c>
      <c r="H51" s="14">
        <f>IFERROR(IF(I50=0,0,IF(I50*(1+H$6/12)&gt;H$7+'Allocation Table'!$V46-SUM('Allocation Table'!C46,'Allocation Table'!E46,'Allocation Table'!G46),H$7+'Allocation Table'!$V46-SUM('Allocation Table'!C46,'Allocation Table'!E46,'Allocation Table'!G46),I50*(1+H$6/12))),0)</f>
        <v>0</v>
      </c>
      <c r="I51" s="20">
        <f t="shared" si="5"/>
        <v>0</v>
      </c>
      <c r="J51" s="14">
        <f>IFERROR(IF(K50=0,0,IF(K50*(1+J$6/12)&gt;J$7+'Allocation Table'!$V46-SUM('Allocation Table'!C46,'Allocation Table'!E46,'Allocation Table'!G46,'Allocation Table'!I46),J$7+'Allocation Table'!$V46-SUM('Allocation Table'!C46,'Allocation Table'!E46,'Allocation Table'!G46,'Allocation Table'!I46),K50*(1+J$6/12))),0)</f>
        <v>2621</v>
      </c>
      <c r="K51" s="13">
        <f t="shared" si="6"/>
        <v>4284.8069990519361</v>
      </c>
      <c r="L51" s="14">
        <f>IFERROR(IF(M50=0,0,IF(M50*(1+L$6/12)&gt;L$7+'Allocation Table'!$V46-SUM('Allocation Table'!C46,'Allocation Table'!E46,'Allocation Table'!G46,'Allocation Table'!I46,'Allocation Table'!K46),L$7+'Allocation Table'!$V46-SUM('Allocation Table'!C46,'Allocation Table'!E46,'Allocation Table'!G46,'Allocation Table'!I46,'Allocation Table'!K46),M50*(1+L$6/12))),0)</f>
        <v>220</v>
      </c>
      <c r="M51" s="20">
        <f t="shared" si="7"/>
        <v>18098.48590776751</v>
      </c>
      <c r="N51" s="14">
        <f>IFERROR(IF(O50=0,0,IF(O50*(1+N$6/12)&gt;N$7+'Allocation Table'!$V46-SUM('Allocation Table'!C46,'Allocation Table'!E46,'Allocation Table'!G46,'Allocation Table'!I46,'Allocation Table'!K46,'Allocation Table'!M46),N$7+'Allocation Table'!$V46-SUM('Allocation Table'!C46,'Allocation Table'!E46,'Allocation Table'!G46,'Allocation Table'!I46,'Allocation Table'!K46,'Allocation Table'!M46),O50*(1+N$6/12))),0)</f>
        <v>3600</v>
      </c>
      <c r="O51" s="13">
        <f t="shared" si="8"/>
        <v>470496.8052869094</v>
      </c>
      <c r="P51" s="14">
        <f>IFERROR(IF(Q50=0,0,IF(Q50*(1+P$6/12)&gt;P$7+'Allocation Table'!$V46-SUM('Allocation Table'!C46,'Allocation Table'!E46,'Allocation Table'!G46,'Allocation Table'!I46,'Allocation Table'!K46,'Allocation Table'!M46,'Allocation Table'!O46),P$7+'Allocation Table'!$V46-SUM('Allocation Table'!C46,'Allocation Table'!E46,'Allocation Table'!G46,'Allocation Table'!I46,'Allocation Table'!K46,'Allocation Table'!M46,'Allocation Table'!O46),Q50*(1+P$6/12))),0)</f>
        <v>4800</v>
      </c>
      <c r="Q51" s="20">
        <f t="shared" si="9"/>
        <v>630519.02919646935</v>
      </c>
      <c r="R51" s="14">
        <f>IFERROR(IF(S50=0,0,IF(S50*(1+R$6/12)&gt;R$7+'Allocation Table'!$V46-SUM('Allocation Table'!C46,'Allocation Table'!E46,'Allocation Table'!G46,'Allocation Table'!I46,'Allocation Table'!K46,'Allocation Table'!M46,'Allocation Table'!O46,'Allocation Table'!Q46),R$7+'Allocation Table'!$V46-SUM('Allocation Table'!C46,'Allocation Table'!E46,'Allocation Table'!G46,'Allocation Table'!I46,'Allocation Table'!K46,'Allocation Table'!M46,'Allocation Table'!O46,'Allocation Table'!Q46),S50*(1+R$6/12))),0)</f>
        <v>0</v>
      </c>
      <c r="S51" s="13">
        <f t="shared" si="10"/>
        <v>0</v>
      </c>
      <c r="T51" s="14">
        <f>IFERROR(IF(U50=0,0,IF(U50*(1+T$6/12)&gt;T$7+'Allocation Table'!$V46-SUM('Allocation Table'!C46,'Allocation Table'!E46,'Allocation Table'!G46,'Allocation Table'!I46,'Allocation Table'!K46,'Allocation Table'!M46,'Allocation Table'!O46,'Allocation Table'!Q46,'Allocation Table'!S46),T$7+'Allocation Table'!$V46-SUM('Allocation Table'!C46,'Allocation Table'!E46,'Allocation Table'!G46,'Allocation Table'!I46,'Allocation Table'!K46,'Allocation Table'!M46,'Allocation Table'!O46,'Allocation Table'!Q46,'Allocation Table'!S46),U50*(1+T$6/12))),0)</f>
        <v>0</v>
      </c>
      <c r="U51" s="21">
        <f t="shared" si="11"/>
        <v>0</v>
      </c>
      <c r="V51" s="19">
        <f t="shared" si="12"/>
        <v>1123399.1273901982</v>
      </c>
    </row>
    <row r="52" spans="1:22" ht="15.5" outlineLevel="1" thickTop="1" thickBot="1" x14ac:dyDescent="0.4">
      <c r="A52" s="9">
        <f t="shared" si="1"/>
        <v>46266</v>
      </c>
      <c r="B52" s="14">
        <f>IFERROR(IF(C51=0,0,IF(C51*(1+B$6/12)&gt;B$7+B$2+'Allocation Table'!$V47,B$7+B$2+'Allocation Table'!$V47,C51*(1+B$6/12))),0)</f>
        <v>0</v>
      </c>
      <c r="C52" s="24">
        <f t="shared" si="2"/>
        <v>0</v>
      </c>
      <c r="D52" s="14">
        <f>IFERROR(IF(E51=0,0,IF(E51*(1+D$6/12)&gt;D$7+'Allocation Table'!$V47-'Allocation Table'!C47,D$7+'Allocation Table'!$V47-'Allocation Table'!C47,E51*(1+D$6/12))),0)</f>
        <v>0</v>
      </c>
      <c r="E52" s="20">
        <f t="shared" si="3"/>
        <v>0</v>
      </c>
      <c r="F52" s="14">
        <f>IFERROR(IF(G51=0,0,IF(G51*(1+F$6/12)&gt;F$7+'Allocation Table'!$V47-SUM('Allocation Table'!C47,'Allocation Table'!E47),F$7+'Allocation Table'!$V47-SUM('Allocation Table'!C47,'Allocation Table'!E47),G51*(1+F$6/12))),0)</f>
        <v>0</v>
      </c>
      <c r="G52" s="13">
        <f t="shared" si="4"/>
        <v>0</v>
      </c>
      <c r="H52" s="14">
        <f>IFERROR(IF(I51=0,0,IF(I51*(1+H$6/12)&gt;H$7+'Allocation Table'!$V47-SUM('Allocation Table'!C47,'Allocation Table'!E47,'Allocation Table'!G47),H$7+'Allocation Table'!$V47-SUM('Allocation Table'!C47,'Allocation Table'!E47,'Allocation Table'!G47),I51*(1+H$6/12))),0)</f>
        <v>0</v>
      </c>
      <c r="I52" s="20">
        <f t="shared" si="5"/>
        <v>0</v>
      </c>
      <c r="J52" s="14">
        <f>IFERROR(IF(K51=0,0,IF(K51*(1+J$6/12)&gt;J$7+'Allocation Table'!$V47-SUM('Allocation Table'!C47,'Allocation Table'!E47,'Allocation Table'!G47,'Allocation Table'!I47),J$7+'Allocation Table'!$V47-SUM('Allocation Table'!C47,'Allocation Table'!E47,'Allocation Table'!G47,'Allocation Table'!I47),K51*(1+J$6/12))),0)</f>
        <v>2621</v>
      </c>
      <c r="K52" s="13">
        <f t="shared" si="6"/>
        <v>1735.2204490361346</v>
      </c>
      <c r="L52" s="14">
        <f>IFERROR(IF(M51=0,0,IF(M51*(1+L$6/12)&gt;L$7+'Allocation Table'!$V47-SUM('Allocation Table'!C47,'Allocation Table'!E47,'Allocation Table'!G47,'Allocation Table'!I47,'Allocation Table'!K47),L$7+'Allocation Table'!$V47-SUM('Allocation Table'!C47,'Allocation Table'!E47,'Allocation Table'!G47,'Allocation Table'!I47,'Allocation Table'!K47),M51*(1+L$6/12))),0)</f>
        <v>220</v>
      </c>
      <c r="M52" s="20">
        <f t="shared" si="7"/>
        <v>17946.355229921635</v>
      </c>
      <c r="N52" s="14">
        <f>IFERROR(IF(O51=0,0,IF(O51*(1+N$6/12)&gt;N$7+'Allocation Table'!$V47-SUM('Allocation Table'!C47,'Allocation Table'!E47,'Allocation Table'!G47,'Allocation Table'!I47,'Allocation Table'!K47,'Allocation Table'!M47),N$7+'Allocation Table'!$V47-SUM('Allocation Table'!C47,'Allocation Table'!E47,'Allocation Table'!G47,'Allocation Table'!I47,'Allocation Table'!K47,'Allocation Table'!M47),O51*(1+N$6/12))),0)</f>
        <v>3600</v>
      </c>
      <c r="O52" s="13">
        <f t="shared" si="8"/>
        <v>468465.12797119911</v>
      </c>
      <c r="P52" s="14">
        <f>IFERROR(IF(Q51=0,0,IF(Q51*(1+P$6/12)&gt;P$7+'Allocation Table'!$V47-SUM('Allocation Table'!C47,'Allocation Table'!E47,'Allocation Table'!G47,'Allocation Table'!I47,'Allocation Table'!K47,'Allocation Table'!M47,'Allocation Table'!O47),P$7+'Allocation Table'!$V47-SUM('Allocation Table'!C47,'Allocation Table'!E47,'Allocation Table'!G47,'Allocation Table'!I47,'Allocation Table'!K47,'Allocation Table'!M47,'Allocation Table'!O47),Q51*(1+P$6/12))),0)</f>
        <v>4800</v>
      </c>
      <c r="Q52" s="20">
        <f t="shared" si="9"/>
        <v>628083.47555595601</v>
      </c>
      <c r="R52" s="14">
        <f>IFERROR(IF(S51=0,0,IF(S51*(1+R$6/12)&gt;R$7+'Allocation Table'!$V47-SUM('Allocation Table'!C47,'Allocation Table'!E47,'Allocation Table'!G47,'Allocation Table'!I47,'Allocation Table'!K47,'Allocation Table'!M47,'Allocation Table'!O47,'Allocation Table'!Q47),R$7+'Allocation Table'!$V47-SUM('Allocation Table'!C47,'Allocation Table'!E47,'Allocation Table'!G47,'Allocation Table'!I47,'Allocation Table'!K47,'Allocation Table'!M47,'Allocation Table'!O47,'Allocation Table'!Q47),S51*(1+R$6/12))),0)</f>
        <v>0</v>
      </c>
      <c r="S52" s="13">
        <f t="shared" si="10"/>
        <v>0</v>
      </c>
      <c r="T52" s="14">
        <f>IFERROR(IF(U51=0,0,IF(U51*(1+T$6/12)&gt;T$7+'Allocation Table'!$V47-SUM('Allocation Table'!C47,'Allocation Table'!E47,'Allocation Table'!G47,'Allocation Table'!I47,'Allocation Table'!K47,'Allocation Table'!M47,'Allocation Table'!O47,'Allocation Table'!Q47,'Allocation Table'!S47),T$7+'Allocation Table'!$V47-SUM('Allocation Table'!C47,'Allocation Table'!E47,'Allocation Table'!G47,'Allocation Table'!I47,'Allocation Table'!K47,'Allocation Table'!M47,'Allocation Table'!O47,'Allocation Table'!Q47,'Allocation Table'!S47),U51*(1+T$6/12))),0)</f>
        <v>0</v>
      </c>
      <c r="U52" s="21">
        <f t="shared" si="11"/>
        <v>0</v>
      </c>
      <c r="V52" s="19">
        <f t="shared" si="12"/>
        <v>1116230.1792061129</v>
      </c>
    </row>
    <row r="53" spans="1:22" ht="15.5" outlineLevel="1" thickTop="1" thickBot="1" x14ac:dyDescent="0.4">
      <c r="A53" s="9">
        <f t="shared" si="1"/>
        <v>46296</v>
      </c>
      <c r="B53" s="14">
        <f>IFERROR(IF(C52=0,0,IF(C52*(1+B$6/12)&gt;B$7+B$2+'Allocation Table'!$V48,B$7+B$2+'Allocation Table'!$V48,C52*(1+B$6/12))),0)</f>
        <v>0</v>
      </c>
      <c r="C53" s="24">
        <f t="shared" si="2"/>
        <v>0</v>
      </c>
      <c r="D53" s="14">
        <f>IFERROR(IF(E52=0,0,IF(E52*(1+D$6/12)&gt;D$7+'Allocation Table'!$V48-'Allocation Table'!C48,D$7+'Allocation Table'!$V48-'Allocation Table'!C48,E52*(1+D$6/12))),0)</f>
        <v>0</v>
      </c>
      <c r="E53" s="20">
        <f t="shared" si="3"/>
        <v>0</v>
      </c>
      <c r="F53" s="14">
        <f>IFERROR(IF(G52=0,0,IF(G52*(1+F$6/12)&gt;F$7+'Allocation Table'!$V48-SUM('Allocation Table'!C48,'Allocation Table'!E48),F$7+'Allocation Table'!$V48-SUM('Allocation Table'!C48,'Allocation Table'!E48),G52*(1+F$6/12))),0)</f>
        <v>0</v>
      </c>
      <c r="G53" s="13">
        <f t="shared" si="4"/>
        <v>0</v>
      </c>
      <c r="H53" s="14">
        <f>IFERROR(IF(I52=0,0,IF(I52*(1+H$6/12)&gt;H$7+'Allocation Table'!$V48-SUM('Allocation Table'!C48,'Allocation Table'!E48,'Allocation Table'!G48),H$7+'Allocation Table'!$V48-SUM('Allocation Table'!C48,'Allocation Table'!E48,'Allocation Table'!G48),I52*(1+H$6/12))),0)</f>
        <v>0</v>
      </c>
      <c r="I53" s="20">
        <f t="shared" si="5"/>
        <v>0</v>
      </c>
      <c r="J53" s="14">
        <f>IFERROR(IF(K52=0,0,IF(K52*(1+J$6/12)&gt;J$7+'Allocation Table'!$V48-SUM('Allocation Table'!C48,'Allocation Table'!E48,'Allocation Table'!G48,'Allocation Table'!I48),J$7+'Allocation Table'!$V48-SUM('Allocation Table'!C48,'Allocation Table'!E48,'Allocation Table'!G48,'Allocation Table'!I48),K52*(1+J$6/12))),0)</f>
        <v>1764.1407898534035</v>
      </c>
      <c r="K53" s="13">
        <f t="shared" si="6"/>
        <v>0</v>
      </c>
      <c r="L53" s="14">
        <f>IFERROR(IF(M52=0,0,IF(M52*(1+L$6/12)&gt;L$7+'Allocation Table'!$V48-SUM('Allocation Table'!C48,'Allocation Table'!E48,'Allocation Table'!G48,'Allocation Table'!I48,'Allocation Table'!K48),L$7+'Allocation Table'!$V48-SUM('Allocation Table'!C48,'Allocation Table'!E48,'Allocation Table'!G48,'Allocation Table'!I48,'Allocation Table'!K48),M52*(1+L$6/12))),0)</f>
        <v>1076.8592101465965</v>
      </c>
      <c r="M53" s="20">
        <f t="shared" si="7"/>
        <v>16936.794851887244</v>
      </c>
      <c r="N53" s="14">
        <f>IFERROR(IF(O52=0,0,IF(O52*(1+N$6/12)&gt;N$7+'Allocation Table'!$V48-SUM('Allocation Table'!C48,'Allocation Table'!E48,'Allocation Table'!G48,'Allocation Table'!I48,'Allocation Table'!K48,'Allocation Table'!M48),N$7+'Allocation Table'!$V48-SUM('Allocation Table'!C48,'Allocation Table'!E48,'Allocation Table'!G48,'Allocation Table'!I48,'Allocation Table'!K48,'Allocation Table'!M48),O52*(1+N$6/12))),0)</f>
        <v>3600</v>
      </c>
      <c r="O53" s="13">
        <f t="shared" si="8"/>
        <v>466426.67839776981</v>
      </c>
      <c r="P53" s="14">
        <f>IFERROR(IF(Q52=0,0,IF(Q52*(1+P$6/12)&gt;P$7+'Allocation Table'!$V48-SUM('Allocation Table'!C48,'Allocation Table'!E48,'Allocation Table'!G48,'Allocation Table'!I48,'Allocation Table'!K48,'Allocation Table'!M48,'Allocation Table'!O48),P$7+'Allocation Table'!$V48-SUM('Allocation Table'!C48,'Allocation Table'!E48,'Allocation Table'!G48,'Allocation Table'!I48,'Allocation Table'!K48,'Allocation Table'!M48,'Allocation Table'!O48),Q52*(1+P$6/12))),0)</f>
        <v>4800</v>
      </c>
      <c r="Q53" s="20">
        <f t="shared" si="9"/>
        <v>625638.78858929081</v>
      </c>
      <c r="R53" s="14">
        <f>IFERROR(IF(S52=0,0,IF(S52*(1+R$6/12)&gt;R$7+'Allocation Table'!$V48-SUM('Allocation Table'!C48,'Allocation Table'!E48,'Allocation Table'!G48,'Allocation Table'!I48,'Allocation Table'!K48,'Allocation Table'!M48,'Allocation Table'!O48,'Allocation Table'!Q48),R$7+'Allocation Table'!$V48-SUM('Allocation Table'!C48,'Allocation Table'!E48,'Allocation Table'!G48,'Allocation Table'!I48,'Allocation Table'!K48,'Allocation Table'!M48,'Allocation Table'!O48,'Allocation Table'!Q48),S52*(1+R$6/12))),0)</f>
        <v>0</v>
      </c>
      <c r="S53" s="13">
        <f t="shared" si="10"/>
        <v>0</v>
      </c>
      <c r="T53" s="14">
        <f>IFERROR(IF(U52=0,0,IF(U52*(1+T$6/12)&gt;T$7+'Allocation Table'!$V48-SUM('Allocation Table'!C48,'Allocation Table'!E48,'Allocation Table'!G48,'Allocation Table'!I48,'Allocation Table'!K48,'Allocation Table'!M48,'Allocation Table'!O48,'Allocation Table'!Q48,'Allocation Table'!S48),T$7+'Allocation Table'!$V48-SUM('Allocation Table'!C48,'Allocation Table'!E48,'Allocation Table'!G48,'Allocation Table'!I48,'Allocation Table'!K48,'Allocation Table'!M48,'Allocation Table'!O48,'Allocation Table'!Q48,'Allocation Table'!S48),U52*(1+T$6/12))),0)</f>
        <v>0</v>
      </c>
      <c r="U53" s="21">
        <f t="shared" si="11"/>
        <v>0</v>
      </c>
      <c r="V53" s="19">
        <f t="shared" si="12"/>
        <v>1109002.2618389479</v>
      </c>
    </row>
    <row r="54" spans="1:22" ht="15.5" outlineLevel="1" thickTop="1" thickBot="1" x14ac:dyDescent="0.4">
      <c r="A54" s="9">
        <f t="shared" si="1"/>
        <v>46327</v>
      </c>
      <c r="B54" s="14">
        <f>IFERROR(IF(C53=0,0,IF(C53*(1+B$6/12)&gt;B$7+B$2+'Allocation Table'!$V49,B$7+B$2+'Allocation Table'!$V49,C53*(1+B$6/12))),0)</f>
        <v>0</v>
      </c>
      <c r="C54" s="24">
        <f t="shared" si="2"/>
        <v>0</v>
      </c>
      <c r="D54" s="14">
        <f>IFERROR(IF(E53=0,0,IF(E53*(1+D$6/12)&gt;D$7+'Allocation Table'!$V49-'Allocation Table'!C49,D$7+'Allocation Table'!$V49-'Allocation Table'!C49,E53*(1+D$6/12))),0)</f>
        <v>0</v>
      </c>
      <c r="E54" s="20">
        <f t="shared" si="3"/>
        <v>0</v>
      </c>
      <c r="F54" s="14">
        <f>IFERROR(IF(G53=0,0,IF(G53*(1+F$6/12)&gt;F$7+'Allocation Table'!$V49-SUM('Allocation Table'!C49,'Allocation Table'!E49),F$7+'Allocation Table'!$V49-SUM('Allocation Table'!C49,'Allocation Table'!E49),G53*(1+F$6/12))),0)</f>
        <v>0</v>
      </c>
      <c r="G54" s="13">
        <f t="shared" si="4"/>
        <v>0</v>
      </c>
      <c r="H54" s="14">
        <f>IFERROR(IF(I53=0,0,IF(I53*(1+H$6/12)&gt;H$7+'Allocation Table'!$V49-SUM('Allocation Table'!C49,'Allocation Table'!E49,'Allocation Table'!G49),H$7+'Allocation Table'!$V49-SUM('Allocation Table'!C49,'Allocation Table'!E49,'Allocation Table'!G49),I53*(1+H$6/12))),0)</f>
        <v>0</v>
      </c>
      <c r="I54" s="20">
        <f t="shared" si="5"/>
        <v>0</v>
      </c>
      <c r="J54" s="14">
        <f>IFERROR(IF(K53=0,0,IF(K53*(1+J$6/12)&gt;J$7+'Allocation Table'!$V49-SUM('Allocation Table'!C49,'Allocation Table'!E49,'Allocation Table'!G49,'Allocation Table'!I49),J$7+'Allocation Table'!$V49-SUM('Allocation Table'!C49,'Allocation Table'!E49,'Allocation Table'!G49,'Allocation Table'!I49),K53*(1+J$6/12))),0)</f>
        <v>0</v>
      </c>
      <c r="K54" s="13">
        <f t="shared" si="6"/>
        <v>0</v>
      </c>
      <c r="L54" s="14">
        <f>IFERROR(IF(M53=0,0,IF(M53*(1+L$6/12)&gt;L$7+'Allocation Table'!$V49-SUM('Allocation Table'!C49,'Allocation Table'!E49,'Allocation Table'!G49,'Allocation Table'!I49,'Allocation Table'!K49),L$7+'Allocation Table'!$V49-SUM('Allocation Table'!C49,'Allocation Table'!E49,'Allocation Table'!G49,'Allocation Table'!I49,'Allocation Table'!K49),M53*(1+L$6/12))),0)</f>
        <v>2841</v>
      </c>
      <c r="M54" s="20">
        <f t="shared" si="7"/>
        <v>14159.307832581821</v>
      </c>
      <c r="N54" s="14">
        <f>IFERROR(IF(O53=0,0,IF(O53*(1+N$6/12)&gt;N$7+'Allocation Table'!$V49-SUM('Allocation Table'!C49,'Allocation Table'!E49,'Allocation Table'!G49,'Allocation Table'!I49,'Allocation Table'!K49,'Allocation Table'!M49),N$7+'Allocation Table'!$V49-SUM('Allocation Table'!C49,'Allocation Table'!E49,'Allocation Table'!G49,'Allocation Table'!I49,'Allocation Table'!K49,'Allocation Table'!M49),O53*(1+N$6/12))),0)</f>
        <v>3600</v>
      </c>
      <c r="O54" s="13">
        <f t="shared" si="8"/>
        <v>464381.43399242905</v>
      </c>
      <c r="P54" s="14">
        <f>IFERROR(IF(Q53=0,0,IF(Q53*(1+P$6/12)&gt;P$7+'Allocation Table'!$V49-SUM('Allocation Table'!C49,'Allocation Table'!E49,'Allocation Table'!G49,'Allocation Table'!I49,'Allocation Table'!K49,'Allocation Table'!M49,'Allocation Table'!O49),P$7+'Allocation Table'!$V49-SUM('Allocation Table'!C49,'Allocation Table'!E49,'Allocation Table'!G49,'Allocation Table'!I49,'Allocation Table'!K49,'Allocation Table'!M49,'Allocation Table'!O49),Q53*(1+P$6/12))),0)</f>
        <v>4800</v>
      </c>
      <c r="Q54" s="20">
        <f t="shared" si="9"/>
        <v>623184.9340465006</v>
      </c>
      <c r="R54" s="14">
        <f>IFERROR(IF(S53=0,0,IF(S53*(1+R$6/12)&gt;R$7+'Allocation Table'!$V49-SUM('Allocation Table'!C49,'Allocation Table'!E49,'Allocation Table'!G49,'Allocation Table'!I49,'Allocation Table'!K49,'Allocation Table'!M49,'Allocation Table'!O49,'Allocation Table'!Q49),R$7+'Allocation Table'!$V49-SUM('Allocation Table'!C49,'Allocation Table'!E49,'Allocation Table'!G49,'Allocation Table'!I49,'Allocation Table'!K49,'Allocation Table'!M49,'Allocation Table'!O49,'Allocation Table'!Q49),S53*(1+R$6/12))),0)</f>
        <v>0</v>
      </c>
      <c r="S54" s="13">
        <f t="shared" si="10"/>
        <v>0</v>
      </c>
      <c r="T54" s="14">
        <f>IFERROR(IF(U53=0,0,IF(U53*(1+T$6/12)&gt;T$7+'Allocation Table'!$V49-SUM('Allocation Table'!C49,'Allocation Table'!E49,'Allocation Table'!G49,'Allocation Table'!I49,'Allocation Table'!K49,'Allocation Table'!M49,'Allocation Table'!O49,'Allocation Table'!Q49,'Allocation Table'!S49),T$7+'Allocation Table'!$V49-SUM('Allocation Table'!C49,'Allocation Table'!E49,'Allocation Table'!G49,'Allocation Table'!I49,'Allocation Table'!K49,'Allocation Table'!M49,'Allocation Table'!O49,'Allocation Table'!Q49,'Allocation Table'!S49),U53*(1+T$6/12))),0)</f>
        <v>0</v>
      </c>
      <c r="U54" s="21">
        <f t="shared" si="11"/>
        <v>0</v>
      </c>
      <c r="V54" s="19">
        <f t="shared" si="12"/>
        <v>1101725.6758715115</v>
      </c>
    </row>
    <row r="55" spans="1:22" ht="15.5" outlineLevel="1" thickTop="1" thickBot="1" x14ac:dyDescent="0.4">
      <c r="A55" s="9">
        <f t="shared" si="1"/>
        <v>46357</v>
      </c>
      <c r="B55" s="14">
        <f>IFERROR(IF(C54=0,0,IF(C54*(1+B$6/12)&gt;B$7+B$2+'Allocation Table'!$V50,B$7+B$2+'Allocation Table'!$V50,C54*(1+B$6/12))),0)</f>
        <v>0</v>
      </c>
      <c r="C55" s="24">
        <f t="shared" si="2"/>
        <v>0</v>
      </c>
      <c r="D55" s="14">
        <f>IFERROR(IF(E54=0,0,IF(E54*(1+D$6/12)&gt;D$7+'Allocation Table'!$V50-'Allocation Table'!C50,D$7+'Allocation Table'!$V50-'Allocation Table'!C50,E54*(1+D$6/12))),0)</f>
        <v>0</v>
      </c>
      <c r="E55" s="20">
        <f t="shared" si="3"/>
        <v>0</v>
      </c>
      <c r="F55" s="14">
        <f>IFERROR(IF(G54=0,0,IF(G54*(1+F$6/12)&gt;F$7+'Allocation Table'!$V50-SUM('Allocation Table'!C50,'Allocation Table'!E50),F$7+'Allocation Table'!$V50-SUM('Allocation Table'!C50,'Allocation Table'!E50),G54*(1+F$6/12))),0)</f>
        <v>0</v>
      </c>
      <c r="G55" s="13">
        <f t="shared" si="4"/>
        <v>0</v>
      </c>
      <c r="H55" s="14">
        <f>IFERROR(IF(I54=0,0,IF(I54*(1+H$6/12)&gt;H$7+'Allocation Table'!$V50-SUM('Allocation Table'!C50,'Allocation Table'!E50,'Allocation Table'!G50),H$7+'Allocation Table'!$V50-SUM('Allocation Table'!C50,'Allocation Table'!E50,'Allocation Table'!G50),I54*(1+H$6/12))),0)</f>
        <v>0</v>
      </c>
      <c r="I55" s="20">
        <f t="shared" si="5"/>
        <v>0</v>
      </c>
      <c r="J55" s="14">
        <f>IFERROR(IF(K54=0,0,IF(K54*(1+J$6/12)&gt;J$7+'Allocation Table'!$V50-SUM('Allocation Table'!C50,'Allocation Table'!E50,'Allocation Table'!G50,'Allocation Table'!I50),J$7+'Allocation Table'!$V50-SUM('Allocation Table'!C50,'Allocation Table'!E50,'Allocation Table'!G50,'Allocation Table'!I50),K54*(1+J$6/12))),0)</f>
        <v>0</v>
      </c>
      <c r="K55" s="13">
        <f t="shared" si="6"/>
        <v>0</v>
      </c>
      <c r="L55" s="14">
        <f>IFERROR(IF(M54=0,0,IF(M54*(1+L$6/12)&gt;L$7+'Allocation Table'!$V50-SUM('Allocation Table'!C50,'Allocation Table'!E50,'Allocation Table'!G50,'Allocation Table'!I50,'Allocation Table'!K50),L$7+'Allocation Table'!$V50-SUM('Allocation Table'!C50,'Allocation Table'!E50,'Allocation Table'!G50,'Allocation Table'!I50,'Allocation Table'!K50),M54*(1+L$6/12))),0)</f>
        <v>2841</v>
      </c>
      <c r="M55" s="20">
        <f t="shared" si="7"/>
        <v>11371.405236954</v>
      </c>
      <c r="N55" s="14">
        <f>IFERROR(IF(O54=0,0,IF(O54*(1+N$6/12)&gt;N$7+'Allocation Table'!$V50-SUM('Allocation Table'!C50,'Allocation Table'!E50,'Allocation Table'!G50,'Allocation Table'!I50,'Allocation Table'!K50,'Allocation Table'!M50),N$7+'Allocation Table'!$V50-SUM('Allocation Table'!C50,'Allocation Table'!E50,'Allocation Table'!G50,'Allocation Table'!I50,'Allocation Table'!K50,'Allocation Table'!M50),O54*(1+N$6/12))),0)</f>
        <v>3600</v>
      </c>
      <c r="O55" s="13">
        <f t="shared" si="8"/>
        <v>462329.37210573716</v>
      </c>
      <c r="P55" s="14">
        <f>IFERROR(IF(Q54=0,0,IF(Q54*(1+P$6/12)&gt;P$7+'Allocation Table'!$V50-SUM('Allocation Table'!C50,'Allocation Table'!E50,'Allocation Table'!G50,'Allocation Table'!I50,'Allocation Table'!K50,'Allocation Table'!M50,'Allocation Table'!O50),P$7+'Allocation Table'!$V50-SUM('Allocation Table'!C50,'Allocation Table'!E50,'Allocation Table'!G50,'Allocation Table'!I50,'Allocation Table'!K50,'Allocation Table'!M50,'Allocation Table'!O50),Q54*(1+P$6/12))),0)</f>
        <v>4800</v>
      </c>
      <c r="Q55" s="20">
        <f t="shared" si="9"/>
        <v>620721.87754917494</v>
      </c>
      <c r="R55" s="14">
        <f>IFERROR(IF(S54=0,0,IF(S54*(1+R$6/12)&gt;R$7+'Allocation Table'!$V50-SUM('Allocation Table'!C50,'Allocation Table'!E50,'Allocation Table'!G50,'Allocation Table'!I50,'Allocation Table'!K50,'Allocation Table'!M50,'Allocation Table'!O50,'Allocation Table'!Q50),R$7+'Allocation Table'!$V50-SUM('Allocation Table'!C50,'Allocation Table'!E50,'Allocation Table'!G50,'Allocation Table'!I50,'Allocation Table'!K50,'Allocation Table'!M50,'Allocation Table'!O50,'Allocation Table'!Q50),S54*(1+R$6/12))),0)</f>
        <v>0</v>
      </c>
      <c r="S55" s="13">
        <f t="shared" si="10"/>
        <v>0</v>
      </c>
      <c r="T55" s="14">
        <f>IFERROR(IF(U54=0,0,IF(U54*(1+T$6/12)&gt;T$7+'Allocation Table'!$V50-SUM('Allocation Table'!C50,'Allocation Table'!E50,'Allocation Table'!G50,'Allocation Table'!I50,'Allocation Table'!K50,'Allocation Table'!M50,'Allocation Table'!O50,'Allocation Table'!Q50,'Allocation Table'!S50),T$7+'Allocation Table'!$V50-SUM('Allocation Table'!C50,'Allocation Table'!E50,'Allocation Table'!G50,'Allocation Table'!I50,'Allocation Table'!K50,'Allocation Table'!M50,'Allocation Table'!O50,'Allocation Table'!Q50,'Allocation Table'!S50),U54*(1+T$6/12))),0)</f>
        <v>0</v>
      </c>
      <c r="U55" s="21">
        <f t="shared" si="11"/>
        <v>0</v>
      </c>
      <c r="V55" s="19">
        <f t="shared" si="12"/>
        <v>1094422.654891866</v>
      </c>
    </row>
    <row r="56" spans="1:22" ht="15.5" outlineLevel="1" thickTop="1" thickBot="1" x14ac:dyDescent="0.4">
      <c r="A56" s="9">
        <f t="shared" si="1"/>
        <v>46388</v>
      </c>
      <c r="B56" s="14">
        <f>IFERROR(IF(C55=0,0,IF(C55*(1+B$6/12)&gt;B$7+B$2+'Allocation Table'!$V51,B$7+B$2+'Allocation Table'!$V51,C55*(1+B$6/12))),0)</f>
        <v>0</v>
      </c>
      <c r="C56" s="24">
        <f t="shared" si="2"/>
        <v>0</v>
      </c>
      <c r="D56" s="14">
        <f>IFERROR(IF(E55=0,0,IF(E55*(1+D$6/12)&gt;D$7+'Allocation Table'!$V51-'Allocation Table'!C51,D$7+'Allocation Table'!$V51-'Allocation Table'!C51,E55*(1+D$6/12))),0)</f>
        <v>0</v>
      </c>
      <c r="E56" s="20">
        <f t="shared" si="3"/>
        <v>0</v>
      </c>
      <c r="F56" s="14">
        <f>IFERROR(IF(G55=0,0,IF(G55*(1+F$6/12)&gt;F$7+'Allocation Table'!$V51-SUM('Allocation Table'!C51,'Allocation Table'!E51),F$7+'Allocation Table'!$V51-SUM('Allocation Table'!C51,'Allocation Table'!E51),G55*(1+F$6/12))),0)</f>
        <v>0</v>
      </c>
      <c r="G56" s="13">
        <f t="shared" si="4"/>
        <v>0</v>
      </c>
      <c r="H56" s="14">
        <f>IFERROR(IF(I55=0,0,IF(I55*(1+H$6/12)&gt;H$7+'Allocation Table'!$V51-SUM('Allocation Table'!C51,'Allocation Table'!E51,'Allocation Table'!G51),H$7+'Allocation Table'!$V51-SUM('Allocation Table'!C51,'Allocation Table'!E51,'Allocation Table'!G51),I55*(1+H$6/12))),0)</f>
        <v>0</v>
      </c>
      <c r="I56" s="20">
        <f t="shared" si="5"/>
        <v>0</v>
      </c>
      <c r="J56" s="14">
        <f>IFERROR(IF(K55=0,0,IF(K55*(1+J$6/12)&gt;J$7+'Allocation Table'!$V51-SUM('Allocation Table'!C51,'Allocation Table'!E51,'Allocation Table'!G51,'Allocation Table'!I51),J$7+'Allocation Table'!$V51-SUM('Allocation Table'!C51,'Allocation Table'!E51,'Allocation Table'!G51,'Allocation Table'!I51),K55*(1+J$6/12))),0)</f>
        <v>0</v>
      </c>
      <c r="K56" s="13">
        <f t="shared" si="6"/>
        <v>0</v>
      </c>
      <c r="L56" s="14">
        <f>IFERROR(IF(M55=0,0,IF(M55*(1+L$6/12)&gt;L$7+'Allocation Table'!$V51-SUM('Allocation Table'!C51,'Allocation Table'!E51,'Allocation Table'!G51,'Allocation Table'!I51,'Allocation Table'!K51),L$7+'Allocation Table'!$V51-SUM('Allocation Table'!C51,'Allocation Table'!E51,'Allocation Table'!G51,'Allocation Table'!I51,'Allocation Table'!K51),M55*(1+L$6/12))),0)</f>
        <v>2841</v>
      </c>
      <c r="M56" s="20">
        <f t="shared" si="7"/>
        <v>8573.0480065925767</v>
      </c>
      <c r="N56" s="14">
        <f>IFERROR(IF(O55=0,0,IF(O55*(1+N$6/12)&gt;N$7+'Allocation Table'!$V51-SUM('Allocation Table'!C51,'Allocation Table'!E51,'Allocation Table'!G51,'Allocation Table'!I51,'Allocation Table'!K51,'Allocation Table'!M51),N$7+'Allocation Table'!$V51-SUM('Allocation Table'!C51,'Allocation Table'!E51,'Allocation Table'!G51,'Allocation Table'!I51,'Allocation Table'!K51,'Allocation Table'!M51),O55*(1+N$6/12))),0)</f>
        <v>3600</v>
      </c>
      <c r="O56" s="13">
        <f t="shared" si="8"/>
        <v>460270.4700127563</v>
      </c>
      <c r="P56" s="14">
        <f>IFERROR(IF(Q55=0,0,IF(Q55*(1+P$6/12)&gt;P$7+'Allocation Table'!$V51-SUM('Allocation Table'!C51,'Allocation Table'!E51,'Allocation Table'!G51,'Allocation Table'!I51,'Allocation Table'!K51,'Allocation Table'!M51,'Allocation Table'!O51),P$7+'Allocation Table'!$V51-SUM('Allocation Table'!C51,'Allocation Table'!E51,'Allocation Table'!G51,'Allocation Table'!I51,'Allocation Table'!K51,'Allocation Table'!M51,'Allocation Table'!O51),Q55*(1+P$6/12))),0)</f>
        <v>4800</v>
      </c>
      <c r="Q56" s="20">
        <f t="shared" si="9"/>
        <v>618249.58458998427</v>
      </c>
      <c r="R56" s="14">
        <f>IFERROR(IF(S55=0,0,IF(S55*(1+R$6/12)&gt;R$7+'Allocation Table'!$V51-SUM('Allocation Table'!C51,'Allocation Table'!E51,'Allocation Table'!G51,'Allocation Table'!I51,'Allocation Table'!K51,'Allocation Table'!M51,'Allocation Table'!O51,'Allocation Table'!Q51),R$7+'Allocation Table'!$V51-SUM('Allocation Table'!C51,'Allocation Table'!E51,'Allocation Table'!G51,'Allocation Table'!I51,'Allocation Table'!K51,'Allocation Table'!M51,'Allocation Table'!O51,'Allocation Table'!Q51),S55*(1+R$6/12))),0)</f>
        <v>0</v>
      </c>
      <c r="S56" s="13">
        <f t="shared" si="10"/>
        <v>0</v>
      </c>
      <c r="T56" s="14">
        <f>IFERROR(IF(U55=0,0,IF(U55*(1+T$6/12)&gt;T$7+'Allocation Table'!$V51-SUM('Allocation Table'!C51,'Allocation Table'!E51,'Allocation Table'!G51,'Allocation Table'!I51,'Allocation Table'!K51,'Allocation Table'!M51,'Allocation Table'!O51,'Allocation Table'!Q51,'Allocation Table'!S51),T$7+'Allocation Table'!$V51-SUM('Allocation Table'!C51,'Allocation Table'!E51,'Allocation Table'!G51,'Allocation Table'!I51,'Allocation Table'!K51,'Allocation Table'!M51,'Allocation Table'!O51,'Allocation Table'!Q51,'Allocation Table'!S51),U55*(1+T$6/12))),0)</f>
        <v>0</v>
      </c>
      <c r="U56" s="21">
        <f t="shared" si="11"/>
        <v>0</v>
      </c>
      <c r="V56" s="19">
        <f t="shared" si="12"/>
        <v>1087093.1026093331</v>
      </c>
    </row>
    <row r="57" spans="1:22" ht="15.5" outlineLevel="1" thickTop="1" thickBot="1" x14ac:dyDescent="0.4">
      <c r="A57" s="9">
        <f t="shared" si="1"/>
        <v>46419</v>
      </c>
      <c r="B57" s="14">
        <f>IFERROR(IF(C56=0,0,IF(C56*(1+B$6/12)&gt;B$7+B$2+'Allocation Table'!$V52,B$7+B$2+'Allocation Table'!$V52,C56*(1+B$6/12))),0)</f>
        <v>0</v>
      </c>
      <c r="C57" s="24">
        <f t="shared" si="2"/>
        <v>0</v>
      </c>
      <c r="D57" s="14">
        <f>IFERROR(IF(E56=0,0,IF(E56*(1+D$6/12)&gt;D$7+'Allocation Table'!$V52-'Allocation Table'!C52,D$7+'Allocation Table'!$V52-'Allocation Table'!C52,E56*(1+D$6/12))),0)</f>
        <v>0</v>
      </c>
      <c r="E57" s="20">
        <f t="shared" si="3"/>
        <v>0</v>
      </c>
      <c r="F57" s="14">
        <f>IFERROR(IF(G56=0,0,IF(G56*(1+F$6/12)&gt;F$7+'Allocation Table'!$V52-SUM('Allocation Table'!C52,'Allocation Table'!E52),F$7+'Allocation Table'!$V52-SUM('Allocation Table'!C52,'Allocation Table'!E52),G56*(1+F$6/12))),0)</f>
        <v>0</v>
      </c>
      <c r="G57" s="13">
        <f t="shared" si="4"/>
        <v>0</v>
      </c>
      <c r="H57" s="14">
        <f>IFERROR(IF(I56=0,0,IF(I56*(1+H$6/12)&gt;H$7+'Allocation Table'!$V52-SUM('Allocation Table'!C52,'Allocation Table'!E52,'Allocation Table'!G52),H$7+'Allocation Table'!$V52-SUM('Allocation Table'!C52,'Allocation Table'!E52,'Allocation Table'!G52),I56*(1+H$6/12))),0)</f>
        <v>0</v>
      </c>
      <c r="I57" s="20">
        <f t="shared" si="5"/>
        <v>0</v>
      </c>
      <c r="J57" s="14">
        <f>IFERROR(IF(K56=0,0,IF(K56*(1+J$6/12)&gt;J$7+'Allocation Table'!$V52-SUM('Allocation Table'!C52,'Allocation Table'!E52,'Allocation Table'!G52,'Allocation Table'!I52),J$7+'Allocation Table'!$V52-SUM('Allocation Table'!C52,'Allocation Table'!E52,'Allocation Table'!G52,'Allocation Table'!I52),K56*(1+J$6/12))),0)</f>
        <v>0</v>
      </c>
      <c r="K57" s="13">
        <f t="shared" si="6"/>
        <v>0</v>
      </c>
      <c r="L57" s="14">
        <f>IFERROR(IF(M56=0,0,IF(M56*(1+L$6/12)&gt;L$7+'Allocation Table'!$V52-SUM('Allocation Table'!C52,'Allocation Table'!E52,'Allocation Table'!G52,'Allocation Table'!I52,'Allocation Table'!K52),L$7+'Allocation Table'!$V52-SUM('Allocation Table'!C52,'Allocation Table'!E52,'Allocation Table'!G52,'Allocation Table'!I52,'Allocation Table'!K52),M56*(1+L$6/12))),0)</f>
        <v>2841</v>
      </c>
      <c r="M57" s="20">
        <f t="shared" si="7"/>
        <v>5764.196936617298</v>
      </c>
      <c r="N57" s="14">
        <f>IFERROR(IF(O56=0,0,IF(O56*(1+N$6/12)&gt;N$7+'Allocation Table'!$V52-SUM('Allocation Table'!C52,'Allocation Table'!E52,'Allocation Table'!G52,'Allocation Table'!I52,'Allocation Table'!K52,'Allocation Table'!M52),N$7+'Allocation Table'!$V52-SUM('Allocation Table'!C52,'Allocation Table'!E52,'Allocation Table'!G52,'Allocation Table'!I52,'Allocation Table'!K52,'Allocation Table'!M52),O56*(1+N$6/12))),0)</f>
        <v>3600</v>
      </c>
      <c r="O57" s="13">
        <f t="shared" si="8"/>
        <v>458204.70491279883</v>
      </c>
      <c r="P57" s="14">
        <f>IFERROR(IF(Q56=0,0,IF(Q56*(1+P$6/12)&gt;P$7+'Allocation Table'!$V52-SUM('Allocation Table'!C52,'Allocation Table'!E52,'Allocation Table'!G52,'Allocation Table'!I52,'Allocation Table'!K52,'Allocation Table'!M52,'Allocation Table'!O52),P$7+'Allocation Table'!$V52-SUM('Allocation Table'!C52,'Allocation Table'!E52,'Allocation Table'!G52,'Allocation Table'!I52,'Allocation Table'!K52,'Allocation Table'!M52,'Allocation Table'!O52),Q56*(1+P$6/12))),0)</f>
        <v>4800</v>
      </c>
      <c r="Q57" s="20">
        <f t="shared" si="9"/>
        <v>615768.02053219662</v>
      </c>
      <c r="R57" s="14">
        <f>IFERROR(IF(S56=0,0,IF(S56*(1+R$6/12)&gt;R$7+'Allocation Table'!$V52-SUM('Allocation Table'!C52,'Allocation Table'!E52,'Allocation Table'!G52,'Allocation Table'!I52,'Allocation Table'!K52,'Allocation Table'!M52,'Allocation Table'!O52,'Allocation Table'!Q52),R$7+'Allocation Table'!$V52-SUM('Allocation Table'!C52,'Allocation Table'!E52,'Allocation Table'!G52,'Allocation Table'!I52,'Allocation Table'!K52,'Allocation Table'!M52,'Allocation Table'!O52,'Allocation Table'!Q52),S56*(1+R$6/12))),0)</f>
        <v>0</v>
      </c>
      <c r="S57" s="13">
        <f t="shared" si="10"/>
        <v>0</v>
      </c>
      <c r="T57" s="14">
        <f>IFERROR(IF(U56=0,0,IF(U56*(1+T$6/12)&gt;T$7+'Allocation Table'!$V52-SUM('Allocation Table'!C52,'Allocation Table'!E52,'Allocation Table'!G52,'Allocation Table'!I52,'Allocation Table'!K52,'Allocation Table'!M52,'Allocation Table'!O52,'Allocation Table'!Q52,'Allocation Table'!S52),T$7+'Allocation Table'!$V52-SUM('Allocation Table'!C52,'Allocation Table'!E52,'Allocation Table'!G52,'Allocation Table'!I52,'Allocation Table'!K52,'Allocation Table'!M52,'Allocation Table'!O52,'Allocation Table'!Q52,'Allocation Table'!S52),U56*(1+T$6/12))),0)</f>
        <v>0</v>
      </c>
      <c r="U57" s="21">
        <f t="shared" si="11"/>
        <v>0</v>
      </c>
      <c r="V57" s="19">
        <f t="shared" si="12"/>
        <v>1079736.9223816127</v>
      </c>
    </row>
    <row r="58" spans="1:22" ht="15.5" thickTop="1" thickBot="1" x14ac:dyDescent="0.4">
      <c r="A58" s="9">
        <f t="shared" si="1"/>
        <v>46447</v>
      </c>
      <c r="B58" s="14">
        <f>IFERROR(IF(C57=0,0,IF(C57*(1+B$6/12)&gt;B$7+B$2+'Allocation Table'!$V53,B$7+B$2+'Allocation Table'!$V53,C57*(1+B$6/12))),0)</f>
        <v>0</v>
      </c>
      <c r="C58" s="24">
        <f t="shared" si="2"/>
        <v>0</v>
      </c>
      <c r="D58" s="14">
        <f>IFERROR(IF(E57=0,0,IF(E57*(1+D$6/12)&gt;D$7+'Allocation Table'!$V53-'Allocation Table'!C53,D$7+'Allocation Table'!$V53-'Allocation Table'!C53,E57*(1+D$6/12))),0)</f>
        <v>0</v>
      </c>
      <c r="E58" s="20">
        <f t="shared" si="3"/>
        <v>0</v>
      </c>
      <c r="F58" s="14">
        <f>IFERROR(IF(G57=0,0,IF(G57*(1+F$6/12)&gt;F$7+'Allocation Table'!$V53-SUM('Allocation Table'!C53,'Allocation Table'!E53),F$7+'Allocation Table'!$V53-SUM('Allocation Table'!C53,'Allocation Table'!E53),G57*(1+F$6/12))),0)</f>
        <v>0</v>
      </c>
      <c r="G58" s="13">
        <f t="shared" si="4"/>
        <v>0</v>
      </c>
      <c r="H58" s="14">
        <f>IFERROR(IF(I57=0,0,IF(I57*(1+H$6/12)&gt;H$7+'Allocation Table'!$V53-SUM('Allocation Table'!C53,'Allocation Table'!E53,'Allocation Table'!G53),H$7+'Allocation Table'!$V53-SUM('Allocation Table'!C53,'Allocation Table'!E53,'Allocation Table'!G53),I57*(1+H$6/12))),0)</f>
        <v>0</v>
      </c>
      <c r="I58" s="20">
        <f t="shared" si="5"/>
        <v>0</v>
      </c>
      <c r="J58" s="14">
        <f>IFERROR(IF(K57=0,0,IF(K57*(1+J$6/12)&gt;J$7+'Allocation Table'!$V53-SUM('Allocation Table'!C53,'Allocation Table'!E53,'Allocation Table'!G53,'Allocation Table'!I53),J$7+'Allocation Table'!$V53-SUM('Allocation Table'!C53,'Allocation Table'!E53,'Allocation Table'!G53,'Allocation Table'!I53),K57*(1+J$6/12))),0)</f>
        <v>0</v>
      </c>
      <c r="K58" s="13">
        <f t="shared" si="6"/>
        <v>0</v>
      </c>
      <c r="L58" s="14">
        <f>IFERROR(IF(M57=0,0,IF(M57*(1+L$6/12)&gt;L$7+'Allocation Table'!$V53-SUM('Allocation Table'!C53,'Allocation Table'!E53,'Allocation Table'!G53,'Allocation Table'!I53,'Allocation Table'!K53),L$7+'Allocation Table'!$V53-SUM('Allocation Table'!C53,'Allocation Table'!E53,'Allocation Table'!G53,'Allocation Table'!I53,'Allocation Table'!K53),M57*(1+L$6/12))),0)</f>
        <v>2841</v>
      </c>
      <c r="M58" s="20">
        <f t="shared" si="7"/>
        <v>2944.8126751296122</v>
      </c>
      <c r="N58" s="14">
        <f>IFERROR(IF(O57=0,0,IF(O57*(1+N$6/12)&gt;N$7+'Allocation Table'!$V53-SUM('Allocation Table'!C53,'Allocation Table'!E53,'Allocation Table'!G53,'Allocation Table'!I53,'Allocation Table'!K53,'Allocation Table'!M53),N$7+'Allocation Table'!$V53-SUM('Allocation Table'!C53,'Allocation Table'!E53,'Allocation Table'!G53,'Allocation Table'!I53,'Allocation Table'!K53,'Allocation Table'!M53),O57*(1+N$6/12))),0)</f>
        <v>3600</v>
      </c>
      <c r="O58" s="13">
        <f t="shared" si="8"/>
        <v>456132.05392917484</v>
      </c>
      <c r="P58" s="14">
        <f>IFERROR(IF(Q57=0,0,IF(Q57*(1+P$6/12)&gt;P$7+'Allocation Table'!$V53-SUM('Allocation Table'!C53,'Allocation Table'!E53,'Allocation Table'!G53,'Allocation Table'!I53,'Allocation Table'!K53,'Allocation Table'!M53,'Allocation Table'!O53),P$7+'Allocation Table'!$V53-SUM('Allocation Table'!C53,'Allocation Table'!E53,'Allocation Table'!G53,'Allocation Table'!I53,'Allocation Table'!K53,'Allocation Table'!M53,'Allocation Table'!O53),Q57*(1+P$6/12))),0)</f>
        <v>4800</v>
      </c>
      <c r="Q58" s="20">
        <f t="shared" si="9"/>
        <v>613277.15060919232</v>
      </c>
      <c r="R58" s="14">
        <f>IFERROR(IF(S57=0,0,IF(S57*(1+R$6/12)&gt;R$7+'Allocation Table'!$V53-SUM('Allocation Table'!C53,'Allocation Table'!E53,'Allocation Table'!G53,'Allocation Table'!I53,'Allocation Table'!K53,'Allocation Table'!M53,'Allocation Table'!O53,'Allocation Table'!Q53),R$7+'Allocation Table'!$V53-SUM('Allocation Table'!C53,'Allocation Table'!E53,'Allocation Table'!G53,'Allocation Table'!I53,'Allocation Table'!K53,'Allocation Table'!M53,'Allocation Table'!O53,'Allocation Table'!Q53),S57*(1+R$6/12))),0)</f>
        <v>0</v>
      </c>
      <c r="S58" s="13">
        <f t="shared" si="10"/>
        <v>0</v>
      </c>
      <c r="T58" s="14">
        <f>IFERROR(IF(U57=0,0,IF(U57*(1+T$6/12)&gt;T$7+'Allocation Table'!$V53-SUM('Allocation Table'!C53,'Allocation Table'!E53,'Allocation Table'!G53,'Allocation Table'!I53,'Allocation Table'!K53,'Allocation Table'!M53,'Allocation Table'!O53,'Allocation Table'!Q53,'Allocation Table'!S53),T$7+'Allocation Table'!$V53-SUM('Allocation Table'!C53,'Allocation Table'!E53,'Allocation Table'!G53,'Allocation Table'!I53,'Allocation Table'!K53,'Allocation Table'!M53,'Allocation Table'!O53,'Allocation Table'!Q53,'Allocation Table'!S53),U57*(1+T$6/12))),0)</f>
        <v>0</v>
      </c>
      <c r="U58" s="21">
        <f t="shared" si="11"/>
        <v>0</v>
      </c>
      <c r="V58" s="19">
        <f t="shared" si="12"/>
        <v>1072354.0172134968</v>
      </c>
    </row>
    <row r="59" spans="1:22" ht="15.5" outlineLevel="1" thickTop="1" thickBot="1" x14ac:dyDescent="0.4">
      <c r="A59" s="9">
        <f t="shared" si="1"/>
        <v>46478</v>
      </c>
      <c r="B59" s="14">
        <f>IFERROR(IF(C58=0,0,IF(C58*(1+B$6/12)&gt;B$7+B$2+'Allocation Table'!$V54,B$7+B$2+'Allocation Table'!$V54,C58*(1+B$6/12))),0)</f>
        <v>0</v>
      </c>
      <c r="C59" s="24">
        <f t="shared" si="2"/>
        <v>0</v>
      </c>
      <c r="D59" s="14">
        <f>IFERROR(IF(E58=0,0,IF(E58*(1+D$6/12)&gt;D$7+'Allocation Table'!$V54-'Allocation Table'!C54,D$7+'Allocation Table'!$V54-'Allocation Table'!C54,E58*(1+D$6/12))),0)</f>
        <v>0</v>
      </c>
      <c r="E59" s="20">
        <f t="shared" si="3"/>
        <v>0</v>
      </c>
      <c r="F59" s="14">
        <f>IFERROR(IF(G58=0,0,IF(G58*(1+F$6/12)&gt;F$7+'Allocation Table'!$V54-SUM('Allocation Table'!C54,'Allocation Table'!E54),F$7+'Allocation Table'!$V54-SUM('Allocation Table'!C54,'Allocation Table'!E54),G58*(1+F$6/12))),0)</f>
        <v>0</v>
      </c>
      <c r="G59" s="13">
        <f t="shared" si="4"/>
        <v>0</v>
      </c>
      <c r="H59" s="14">
        <f>IFERROR(IF(I58=0,0,IF(I58*(1+H$6/12)&gt;H$7+'Allocation Table'!$V54-SUM('Allocation Table'!C54,'Allocation Table'!E54,'Allocation Table'!G54),H$7+'Allocation Table'!$V54-SUM('Allocation Table'!C54,'Allocation Table'!E54,'Allocation Table'!G54),I58*(1+H$6/12))),0)</f>
        <v>0</v>
      </c>
      <c r="I59" s="20">
        <f t="shared" si="5"/>
        <v>0</v>
      </c>
      <c r="J59" s="14">
        <f>IFERROR(IF(K58=0,0,IF(K58*(1+J$6/12)&gt;J$7+'Allocation Table'!$V54-SUM('Allocation Table'!C54,'Allocation Table'!E54,'Allocation Table'!G54,'Allocation Table'!I54),J$7+'Allocation Table'!$V54-SUM('Allocation Table'!C54,'Allocation Table'!E54,'Allocation Table'!G54,'Allocation Table'!I54),K58*(1+J$6/12))),0)</f>
        <v>0</v>
      </c>
      <c r="K59" s="13">
        <f t="shared" si="6"/>
        <v>0</v>
      </c>
      <c r="L59" s="14">
        <f>IFERROR(IF(M58=0,0,IF(M58*(1+L$6/12)&gt;L$7+'Allocation Table'!$V54-SUM('Allocation Table'!C54,'Allocation Table'!E54,'Allocation Table'!G54,'Allocation Table'!I54,'Allocation Table'!K54),L$7+'Allocation Table'!$V54-SUM('Allocation Table'!C54,'Allocation Table'!E54,'Allocation Table'!G54,'Allocation Table'!I54,'Allocation Table'!K54),M58*(1+L$6/12))),0)</f>
        <v>2841</v>
      </c>
      <c r="M59" s="20">
        <f t="shared" si="7"/>
        <v>114.85572266134795</v>
      </c>
      <c r="N59" s="14">
        <f>IFERROR(IF(O58=0,0,IF(O58*(1+N$6/12)&gt;N$7+'Allocation Table'!$V54-SUM('Allocation Table'!C54,'Allocation Table'!E54,'Allocation Table'!G54,'Allocation Table'!I54,'Allocation Table'!K54,'Allocation Table'!M54),N$7+'Allocation Table'!$V54-SUM('Allocation Table'!C54,'Allocation Table'!E54,'Allocation Table'!G54,'Allocation Table'!I54,'Allocation Table'!K54,'Allocation Table'!M54),O58*(1+N$6/12))),0)</f>
        <v>3600</v>
      </c>
      <c r="O59" s="13">
        <f t="shared" si="8"/>
        <v>454052.49410893879</v>
      </c>
      <c r="P59" s="14">
        <f>IFERROR(IF(Q58=0,0,IF(Q58*(1+P$6/12)&gt;P$7+'Allocation Table'!$V54-SUM('Allocation Table'!C54,'Allocation Table'!E54,'Allocation Table'!G54,'Allocation Table'!I54,'Allocation Table'!K54,'Allocation Table'!M54,'Allocation Table'!O54),P$7+'Allocation Table'!$V54-SUM('Allocation Table'!C54,'Allocation Table'!E54,'Allocation Table'!G54,'Allocation Table'!I54,'Allocation Table'!K54,'Allocation Table'!M54,'Allocation Table'!O54),Q58*(1+P$6/12))),0)</f>
        <v>4800</v>
      </c>
      <c r="Q59" s="20">
        <f t="shared" si="9"/>
        <v>610776.93992397678</v>
      </c>
      <c r="R59" s="14">
        <f>IFERROR(IF(S58=0,0,IF(S58*(1+R$6/12)&gt;R$7+'Allocation Table'!$V54-SUM('Allocation Table'!C54,'Allocation Table'!E54,'Allocation Table'!G54,'Allocation Table'!I54,'Allocation Table'!K54,'Allocation Table'!M54,'Allocation Table'!O54,'Allocation Table'!Q54),R$7+'Allocation Table'!$V54-SUM('Allocation Table'!C54,'Allocation Table'!E54,'Allocation Table'!G54,'Allocation Table'!I54,'Allocation Table'!K54,'Allocation Table'!M54,'Allocation Table'!O54,'Allocation Table'!Q54),S58*(1+R$6/12))),0)</f>
        <v>0</v>
      </c>
      <c r="S59" s="13">
        <f t="shared" si="10"/>
        <v>0</v>
      </c>
      <c r="T59" s="14">
        <f>IFERROR(IF(U58=0,0,IF(U58*(1+T$6/12)&gt;T$7+'Allocation Table'!$V54-SUM('Allocation Table'!C54,'Allocation Table'!E54,'Allocation Table'!G54,'Allocation Table'!I54,'Allocation Table'!K54,'Allocation Table'!M54,'Allocation Table'!O54,'Allocation Table'!Q54,'Allocation Table'!S54),T$7+'Allocation Table'!$V54-SUM('Allocation Table'!C54,'Allocation Table'!E54,'Allocation Table'!G54,'Allocation Table'!I54,'Allocation Table'!K54,'Allocation Table'!M54,'Allocation Table'!O54,'Allocation Table'!Q54,'Allocation Table'!S54),U58*(1+T$6/12))),0)</f>
        <v>0</v>
      </c>
      <c r="U59" s="21">
        <f t="shared" si="11"/>
        <v>0</v>
      </c>
      <c r="V59" s="19">
        <f t="shared" si="12"/>
        <v>1064944.289755577</v>
      </c>
    </row>
    <row r="60" spans="1:22" ht="15.5" outlineLevel="1" thickTop="1" thickBot="1" x14ac:dyDescent="0.4">
      <c r="A60" s="9">
        <f t="shared" si="1"/>
        <v>46508</v>
      </c>
      <c r="B60" s="14">
        <f>IFERROR(IF(C59=0,0,IF(C59*(1+B$6/12)&gt;B$7+B$2+'Allocation Table'!$V55,B$7+B$2+'Allocation Table'!$V55,C59*(1+B$6/12))),0)</f>
        <v>0</v>
      </c>
      <c r="C60" s="24">
        <f t="shared" si="2"/>
        <v>0</v>
      </c>
      <c r="D60" s="14">
        <f>IFERROR(IF(E59=0,0,IF(E59*(1+D$6/12)&gt;D$7+'Allocation Table'!$V55-'Allocation Table'!C55,D$7+'Allocation Table'!$V55-'Allocation Table'!C55,E59*(1+D$6/12))),0)</f>
        <v>0</v>
      </c>
      <c r="E60" s="20">
        <f t="shared" si="3"/>
        <v>0</v>
      </c>
      <c r="F60" s="14">
        <f>IFERROR(IF(G59=0,0,IF(G59*(1+F$6/12)&gt;F$7+'Allocation Table'!$V55-SUM('Allocation Table'!C55,'Allocation Table'!E55),F$7+'Allocation Table'!$V55-SUM('Allocation Table'!C55,'Allocation Table'!E55),G59*(1+F$6/12))),0)</f>
        <v>0</v>
      </c>
      <c r="G60" s="13">
        <f t="shared" si="4"/>
        <v>0</v>
      </c>
      <c r="H60" s="14">
        <f>IFERROR(IF(I59=0,0,IF(I59*(1+H$6/12)&gt;H$7+'Allocation Table'!$V55-SUM('Allocation Table'!C55,'Allocation Table'!E55,'Allocation Table'!G55),H$7+'Allocation Table'!$V55-SUM('Allocation Table'!C55,'Allocation Table'!E55,'Allocation Table'!G55),I59*(1+H$6/12))),0)</f>
        <v>0</v>
      </c>
      <c r="I60" s="20">
        <f t="shared" si="5"/>
        <v>0</v>
      </c>
      <c r="J60" s="14">
        <f>IFERROR(IF(K59=0,0,IF(K59*(1+J$6/12)&gt;J$7+'Allocation Table'!$V55-SUM('Allocation Table'!C55,'Allocation Table'!E55,'Allocation Table'!G55,'Allocation Table'!I55),J$7+'Allocation Table'!$V55-SUM('Allocation Table'!C55,'Allocation Table'!E55,'Allocation Table'!G55,'Allocation Table'!I55),K59*(1+J$6/12))),0)</f>
        <v>0</v>
      </c>
      <c r="K60" s="13">
        <f t="shared" si="6"/>
        <v>0</v>
      </c>
      <c r="L60" s="14">
        <f>IFERROR(IF(M59=0,0,IF(M59*(1+L$6/12)&gt;L$7+'Allocation Table'!$V55-SUM('Allocation Table'!C55,'Allocation Table'!E55,'Allocation Table'!G55,'Allocation Table'!I55,'Allocation Table'!K55),L$7+'Allocation Table'!$V55-SUM('Allocation Table'!C55,'Allocation Table'!E55,'Allocation Table'!G55,'Allocation Table'!I55,'Allocation Table'!K55),M59*(1+L$6/12))),0)</f>
        <v>115.28643162132801</v>
      </c>
      <c r="M60" s="20">
        <f t="shared" si="7"/>
        <v>0</v>
      </c>
      <c r="N60" s="14">
        <f>IFERROR(IF(O59=0,0,IF(O59*(1+N$6/12)&gt;N$7+'Allocation Table'!$V55-SUM('Allocation Table'!C55,'Allocation Table'!E55,'Allocation Table'!G55,'Allocation Table'!I55,'Allocation Table'!K55,'Allocation Table'!M55),N$7+'Allocation Table'!$V55-SUM('Allocation Table'!C55,'Allocation Table'!E55,'Allocation Table'!G55,'Allocation Table'!I55,'Allocation Table'!K55,'Allocation Table'!M55),O59*(1+N$6/12))),0)</f>
        <v>6325.7135683786719</v>
      </c>
      <c r="O60" s="13">
        <f t="shared" si="8"/>
        <v>449240.28885425662</v>
      </c>
      <c r="P60" s="14">
        <f>IFERROR(IF(Q59=0,0,IF(Q59*(1+P$6/12)&gt;P$7+'Allocation Table'!$V55-SUM('Allocation Table'!C55,'Allocation Table'!E55,'Allocation Table'!G55,'Allocation Table'!I55,'Allocation Table'!K55,'Allocation Table'!M55,'Allocation Table'!O55),P$7+'Allocation Table'!$V55-SUM('Allocation Table'!C55,'Allocation Table'!E55,'Allocation Table'!G55,'Allocation Table'!I55,'Allocation Table'!K55,'Allocation Table'!M55,'Allocation Table'!O55),Q59*(1+P$6/12))),0)</f>
        <v>4800</v>
      </c>
      <c r="Q60" s="20">
        <f t="shared" si="9"/>
        <v>608267.35344869166</v>
      </c>
      <c r="R60" s="14">
        <f>IFERROR(IF(S59=0,0,IF(S59*(1+R$6/12)&gt;R$7+'Allocation Table'!$V55-SUM('Allocation Table'!C55,'Allocation Table'!E55,'Allocation Table'!G55,'Allocation Table'!I55,'Allocation Table'!K55,'Allocation Table'!M55,'Allocation Table'!O55,'Allocation Table'!Q55),R$7+'Allocation Table'!$V55-SUM('Allocation Table'!C55,'Allocation Table'!E55,'Allocation Table'!G55,'Allocation Table'!I55,'Allocation Table'!K55,'Allocation Table'!M55,'Allocation Table'!O55,'Allocation Table'!Q55),S59*(1+R$6/12))),0)</f>
        <v>0</v>
      </c>
      <c r="S60" s="13">
        <f t="shared" si="10"/>
        <v>0</v>
      </c>
      <c r="T60" s="14">
        <f>IFERROR(IF(U59=0,0,IF(U59*(1+T$6/12)&gt;T$7+'Allocation Table'!$V55-SUM('Allocation Table'!C55,'Allocation Table'!E55,'Allocation Table'!G55,'Allocation Table'!I55,'Allocation Table'!K55,'Allocation Table'!M55,'Allocation Table'!O55,'Allocation Table'!Q55,'Allocation Table'!S55),T$7+'Allocation Table'!$V55-SUM('Allocation Table'!C55,'Allocation Table'!E55,'Allocation Table'!G55,'Allocation Table'!I55,'Allocation Table'!K55,'Allocation Table'!M55,'Allocation Table'!O55,'Allocation Table'!Q55,'Allocation Table'!S55),U59*(1+T$6/12))),0)</f>
        <v>0</v>
      </c>
      <c r="U60" s="21">
        <f t="shared" si="11"/>
        <v>0</v>
      </c>
      <c r="V60" s="19">
        <f t="shared" si="12"/>
        <v>1057507.6423029483</v>
      </c>
    </row>
    <row r="61" spans="1:22" ht="15.5" outlineLevel="1" thickTop="1" thickBot="1" x14ac:dyDescent="0.4">
      <c r="A61" s="9">
        <f t="shared" si="1"/>
        <v>46539</v>
      </c>
      <c r="B61" s="14">
        <f>IFERROR(IF(C60=0,0,IF(C60*(1+B$6/12)&gt;B$7+B$2+'Allocation Table'!$V56,B$7+B$2+'Allocation Table'!$V56,C60*(1+B$6/12))),0)</f>
        <v>0</v>
      </c>
      <c r="C61" s="24">
        <f t="shared" si="2"/>
        <v>0</v>
      </c>
      <c r="D61" s="14">
        <f>IFERROR(IF(E60=0,0,IF(E60*(1+D$6/12)&gt;D$7+'Allocation Table'!$V56-'Allocation Table'!C56,D$7+'Allocation Table'!$V56-'Allocation Table'!C56,E60*(1+D$6/12))),0)</f>
        <v>0</v>
      </c>
      <c r="E61" s="20">
        <f t="shared" si="3"/>
        <v>0</v>
      </c>
      <c r="F61" s="14">
        <f>IFERROR(IF(G60=0,0,IF(G60*(1+F$6/12)&gt;F$7+'Allocation Table'!$V56-SUM('Allocation Table'!C56,'Allocation Table'!E56),F$7+'Allocation Table'!$V56-SUM('Allocation Table'!C56,'Allocation Table'!E56),G60*(1+F$6/12))),0)</f>
        <v>0</v>
      </c>
      <c r="G61" s="13">
        <f t="shared" si="4"/>
        <v>0</v>
      </c>
      <c r="H61" s="14">
        <f>IFERROR(IF(I60=0,0,IF(I60*(1+H$6/12)&gt;H$7+'Allocation Table'!$V56-SUM('Allocation Table'!C56,'Allocation Table'!E56,'Allocation Table'!G56),H$7+'Allocation Table'!$V56-SUM('Allocation Table'!C56,'Allocation Table'!E56,'Allocation Table'!G56),I60*(1+H$6/12))),0)</f>
        <v>0</v>
      </c>
      <c r="I61" s="20">
        <f t="shared" si="5"/>
        <v>0</v>
      </c>
      <c r="J61" s="14">
        <f>IFERROR(IF(K60=0,0,IF(K60*(1+J$6/12)&gt;J$7+'Allocation Table'!$V56-SUM('Allocation Table'!C56,'Allocation Table'!E56,'Allocation Table'!G56,'Allocation Table'!I56),J$7+'Allocation Table'!$V56-SUM('Allocation Table'!C56,'Allocation Table'!E56,'Allocation Table'!G56,'Allocation Table'!I56),K60*(1+J$6/12))),0)</f>
        <v>0</v>
      </c>
      <c r="K61" s="13">
        <f t="shared" si="6"/>
        <v>0</v>
      </c>
      <c r="L61" s="14">
        <f>IFERROR(IF(M60=0,0,IF(M60*(1+L$6/12)&gt;L$7+'Allocation Table'!$V56-SUM('Allocation Table'!C56,'Allocation Table'!E56,'Allocation Table'!G56,'Allocation Table'!I56,'Allocation Table'!K56),L$7+'Allocation Table'!$V56-SUM('Allocation Table'!C56,'Allocation Table'!E56,'Allocation Table'!G56,'Allocation Table'!I56,'Allocation Table'!K56),M60*(1+L$6/12))),0)</f>
        <v>0</v>
      </c>
      <c r="M61" s="20">
        <f t="shared" si="7"/>
        <v>0</v>
      </c>
      <c r="N61" s="14">
        <f>IFERROR(IF(O60=0,0,IF(O60*(1+N$6/12)&gt;N$7+'Allocation Table'!$V56-SUM('Allocation Table'!C56,'Allocation Table'!E56,'Allocation Table'!G56,'Allocation Table'!I56,'Allocation Table'!K56,'Allocation Table'!M56),N$7+'Allocation Table'!$V56-SUM('Allocation Table'!C56,'Allocation Table'!E56,'Allocation Table'!G56,'Allocation Table'!I56,'Allocation Table'!K56,'Allocation Table'!M56),O60*(1+N$6/12))),0)</f>
        <v>6441</v>
      </c>
      <c r="O61" s="13">
        <f t="shared" si="8"/>
        <v>444296.75648377085</v>
      </c>
      <c r="P61" s="14">
        <f>IFERROR(IF(Q60=0,0,IF(Q60*(1+P$6/12)&gt;P$7+'Allocation Table'!$V56-SUM('Allocation Table'!C56,'Allocation Table'!E56,'Allocation Table'!G56,'Allocation Table'!I56,'Allocation Table'!K56,'Allocation Table'!M56,'Allocation Table'!O56),P$7+'Allocation Table'!$V56-SUM('Allocation Table'!C56,'Allocation Table'!E56,'Allocation Table'!G56,'Allocation Table'!I56,'Allocation Table'!K56,'Allocation Table'!M56,'Allocation Table'!O56),Q60*(1+P$6/12))),0)</f>
        <v>4800</v>
      </c>
      <c r="Q61" s="20">
        <f t="shared" si="9"/>
        <v>605748.35602412419</v>
      </c>
      <c r="R61" s="14">
        <f>IFERROR(IF(S60=0,0,IF(S60*(1+R$6/12)&gt;R$7+'Allocation Table'!$V56-SUM('Allocation Table'!C56,'Allocation Table'!E56,'Allocation Table'!G56,'Allocation Table'!I56,'Allocation Table'!K56,'Allocation Table'!M56,'Allocation Table'!O56,'Allocation Table'!Q56),R$7+'Allocation Table'!$V56-SUM('Allocation Table'!C56,'Allocation Table'!E56,'Allocation Table'!G56,'Allocation Table'!I56,'Allocation Table'!K56,'Allocation Table'!M56,'Allocation Table'!O56,'Allocation Table'!Q56),S60*(1+R$6/12))),0)</f>
        <v>0</v>
      </c>
      <c r="S61" s="13">
        <f t="shared" si="10"/>
        <v>0</v>
      </c>
      <c r="T61" s="14">
        <f>IFERROR(IF(U60=0,0,IF(U60*(1+T$6/12)&gt;T$7+'Allocation Table'!$V56-SUM('Allocation Table'!C56,'Allocation Table'!E56,'Allocation Table'!G56,'Allocation Table'!I56,'Allocation Table'!K56,'Allocation Table'!M56,'Allocation Table'!O56,'Allocation Table'!Q56,'Allocation Table'!S56),T$7+'Allocation Table'!$V56-SUM('Allocation Table'!C56,'Allocation Table'!E56,'Allocation Table'!G56,'Allocation Table'!I56,'Allocation Table'!K56,'Allocation Table'!M56,'Allocation Table'!O56,'Allocation Table'!Q56,'Allocation Table'!S56),U60*(1+T$6/12))),0)</f>
        <v>0</v>
      </c>
      <c r="U61" s="21">
        <f t="shared" si="11"/>
        <v>0</v>
      </c>
      <c r="V61" s="19">
        <f t="shared" si="12"/>
        <v>1050045.1125078951</v>
      </c>
    </row>
    <row r="62" spans="1:22" ht="15.5" outlineLevel="1" thickTop="1" thickBot="1" x14ac:dyDescent="0.4">
      <c r="A62" s="9">
        <f t="shared" si="1"/>
        <v>46569</v>
      </c>
      <c r="B62" s="14">
        <f>IFERROR(IF(C61=0,0,IF(C61*(1+B$6/12)&gt;B$7+B$2+'Allocation Table'!$V57,B$7+B$2+'Allocation Table'!$V57,C61*(1+B$6/12))),0)</f>
        <v>0</v>
      </c>
      <c r="C62" s="24">
        <f t="shared" si="2"/>
        <v>0</v>
      </c>
      <c r="D62" s="14">
        <f>IFERROR(IF(E61=0,0,IF(E61*(1+D$6/12)&gt;D$7+'Allocation Table'!$V57-'Allocation Table'!C57,D$7+'Allocation Table'!$V57-'Allocation Table'!C57,E61*(1+D$6/12))),0)</f>
        <v>0</v>
      </c>
      <c r="E62" s="20">
        <f t="shared" si="3"/>
        <v>0</v>
      </c>
      <c r="F62" s="14">
        <f>IFERROR(IF(G61=0,0,IF(G61*(1+F$6/12)&gt;F$7+'Allocation Table'!$V57-SUM('Allocation Table'!C57,'Allocation Table'!E57),F$7+'Allocation Table'!$V57-SUM('Allocation Table'!C57,'Allocation Table'!E57),G61*(1+F$6/12))),0)</f>
        <v>0</v>
      </c>
      <c r="G62" s="13">
        <f t="shared" si="4"/>
        <v>0</v>
      </c>
      <c r="H62" s="14">
        <f>IFERROR(IF(I61=0,0,IF(I61*(1+H$6/12)&gt;H$7+'Allocation Table'!$V57-SUM('Allocation Table'!C57,'Allocation Table'!E57,'Allocation Table'!G57),H$7+'Allocation Table'!$V57-SUM('Allocation Table'!C57,'Allocation Table'!E57,'Allocation Table'!G57),I61*(1+H$6/12))),0)</f>
        <v>0</v>
      </c>
      <c r="I62" s="20">
        <f t="shared" si="5"/>
        <v>0</v>
      </c>
      <c r="J62" s="14">
        <f>IFERROR(IF(K61=0,0,IF(K61*(1+J$6/12)&gt;J$7+'Allocation Table'!$V57-SUM('Allocation Table'!C57,'Allocation Table'!E57,'Allocation Table'!G57,'Allocation Table'!I57),J$7+'Allocation Table'!$V57-SUM('Allocation Table'!C57,'Allocation Table'!E57,'Allocation Table'!G57,'Allocation Table'!I57),K61*(1+J$6/12))),0)</f>
        <v>0</v>
      </c>
      <c r="K62" s="13">
        <f t="shared" si="6"/>
        <v>0</v>
      </c>
      <c r="L62" s="14">
        <f>IFERROR(IF(M61=0,0,IF(M61*(1+L$6/12)&gt;L$7+'Allocation Table'!$V57-SUM('Allocation Table'!C57,'Allocation Table'!E57,'Allocation Table'!G57,'Allocation Table'!I57,'Allocation Table'!K57),L$7+'Allocation Table'!$V57-SUM('Allocation Table'!C57,'Allocation Table'!E57,'Allocation Table'!G57,'Allocation Table'!I57,'Allocation Table'!K57),M61*(1+L$6/12))),0)</f>
        <v>0</v>
      </c>
      <c r="M62" s="20">
        <f t="shared" si="7"/>
        <v>0</v>
      </c>
      <c r="N62" s="14">
        <f>IFERROR(IF(O61=0,0,IF(O61*(1+N$6/12)&gt;N$7+'Allocation Table'!$V57-SUM('Allocation Table'!C57,'Allocation Table'!E57,'Allocation Table'!G57,'Allocation Table'!I57,'Allocation Table'!K57,'Allocation Table'!M57),N$7+'Allocation Table'!$V57-SUM('Allocation Table'!C57,'Allocation Table'!E57,'Allocation Table'!G57,'Allocation Table'!I57,'Allocation Table'!K57,'Allocation Table'!M57),O61*(1+N$6/12))),0)</f>
        <v>6441</v>
      </c>
      <c r="O62" s="13">
        <f t="shared" si="8"/>
        <v>439336.74567205011</v>
      </c>
      <c r="P62" s="14">
        <f>IFERROR(IF(Q61=0,0,IF(Q61*(1+P$6/12)&gt;P$7+'Allocation Table'!$V57-SUM('Allocation Table'!C57,'Allocation Table'!E57,'Allocation Table'!G57,'Allocation Table'!I57,'Allocation Table'!K57,'Allocation Table'!M57,'Allocation Table'!O57),P$7+'Allocation Table'!$V57-SUM('Allocation Table'!C57,'Allocation Table'!E57,'Allocation Table'!G57,'Allocation Table'!I57,'Allocation Table'!K57,'Allocation Table'!M57,'Allocation Table'!O57),Q61*(1+P$6/12))),0)</f>
        <v>4800</v>
      </c>
      <c r="Q62" s="20">
        <f t="shared" si="9"/>
        <v>603219.91235921462</v>
      </c>
      <c r="R62" s="14">
        <f>IFERROR(IF(S61=0,0,IF(S61*(1+R$6/12)&gt;R$7+'Allocation Table'!$V57-SUM('Allocation Table'!C57,'Allocation Table'!E57,'Allocation Table'!G57,'Allocation Table'!I57,'Allocation Table'!K57,'Allocation Table'!M57,'Allocation Table'!O57,'Allocation Table'!Q57),R$7+'Allocation Table'!$V57-SUM('Allocation Table'!C57,'Allocation Table'!E57,'Allocation Table'!G57,'Allocation Table'!I57,'Allocation Table'!K57,'Allocation Table'!M57,'Allocation Table'!O57,'Allocation Table'!Q57),S61*(1+R$6/12))),0)</f>
        <v>0</v>
      </c>
      <c r="S62" s="13">
        <f t="shared" si="10"/>
        <v>0</v>
      </c>
      <c r="T62" s="14">
        <f>IFERROR(IF(U61=0,0,IF(U61*(1+T$6/12)&gt;T$7+'Allocation Table'!$V57-SUM('Allocation Table'!C57,'Allocation Table'!E57,'Allocation Table'!G57,'Allocation Table'!I57,'Allocation Table'!K57,'Allocation Table'!M57,'Allocation Table'!O57,'Allocation Table'!Q57,'Allocation Table'!S57),T$7+'Allocation Table'!$V57-SUM('Allocation Table'!C57,'Allocation Table'!E57,'Allocation Table'!G57,'Allocation Table'!I57,'Allocation Table'!K57,'Allocation Table'!M57,'Allocation Table'!O57,'Allocation Table'!Q57,'Allocation Table'!S57),U61*(1+T$6/12))),0)</f>
        <v>0</v>
      </c>
      <c r="U62" s="21">
        <f t="shared" si="11"/>
        <v>0</v>
      </c>
      <c r="V62" s="19">
        <f t="shared" si="12"/>
        <v>1042556.6580312648</v>
      </c>
    </row>
    <row r="63" spans="1:22" ht="15.5" outlineLevel="1" thickTop="1" thickBot="1" x14ac:dyDescent="0.4">
      <c r="A63" s="9">
        <f t="shared" si="1"/>
        <v>46600</v>
      </c>
      <c r="B63" s="14">
        <f>IFERROR(IF(C62=0,0,IF(C62*(1+B$6/12)&gt;B$7+B$2+'Allocation Table'!$V58,B$7+B$2+'Allocation Table'!$V58,C62*(1+B$6/12))),0)</f>
        <v>0</v>
      </c>
      <c r="C63" s="24">
        <f t="shared" si="2"/>
        <v>0</v>
      </c>
      <c r="D63" s="14">
        <f>IFERROR(IF(E62=0,0,IF(E62*(1+D$6/12)&gt;D$7+'Allocation Table'!$V58-'Allocation Table'!C58,D$7+'Allocation Table'!$V58-'Allocation Table'!C58,E62*(1+D$6/12))),0)</f>
        <v>0</v>
      </c>
      <c r="E63" s="20">
        <f t="shared" si="3"/>
        <v>0</v>
      </c>
      <c r="F63" s="14">
        <f>IFERROR(IF(G62=0,0,IF(G62*(1+F$6/12)&gt;F$7+'Allocation Table'!$V58-SUM('Allocation Table'!C58,'Allocation Table'!E58),F$7+'Allocation Table'!$V58-SUM('Allocation Table'!C58,'Allocation Table'!E58),G62*(1+F$6/12))),0)</f>
        <v>0</v>
      </c>
      <c r="G63" s="13">
        <f t="shared" si="4"/>
        <v>0</v>
      </c>
      <c r="H63" s="14">
        <f>IFERROR(IF(I62=0,0,IF(I62*(1+H$6/12)&gt;H$7+'Allocation Table'!$V58-SUM('Allocation Table'!C58,'Allocation Table'!E58,'Allocation Table'!G58),H$7+'Allocation Table'!$V58-SUM('Allocation Table'!C58,'Allocation Table'!E58,'Allocation Table'!G58),I62*(1+H$6/12))),0)</f>
        <v>0</v>
      </c>
      <c r="I63" s="20">
        <f t="shared" si="5"/>
        <v>0</v>
      </c>
      <c r="J63" s="14">
        <f>IFERROR(IF(K62=0,0,IF(K62*(1+J$6/12)&gt;J$7+'Allocation Table'!$V58-SUM('Allocation Table'!C58,'Allocation Table'!E58,'Allocation Table'!G58,'Allocation Table'!I58),J$7+'Allocation Table'!$V58-SUM('Allocation Table'!C58,'Allocation Table'!E58,'Allocation Table'!G58,'Allocation Table'!I58),K62*(1+J$6/12))),0)</f>
        <v>0</v>
      </c>
      <c r="K63" s="13">
        <f t="shared" si="6"/>
        <v>0</v>
      </c>
      <c r="L63" s="14">
        <f>IFERROR(IF(M62=0,0,IF(M62*(1+L$6/12)&gt;L$7+'Allocation Table'!$V58-SUM('Allocation Table'!C58,'Allocation Table'!E58,'Allocation Table'!G58,'Allocation Table'!I58,'Allocation Table'!K58),L$7+'Allocation Table'!$V58-SUM('Allocation Table'!C58,'Allocation Table'!E58,'Allocation Table'!G58,'Allocation Table'!I58,'Allocation Table'!K58),M62*(1+L$6/12))),0)</f>
        <v>0</v>
      </c>
      <c r="M63" s="20">
        <f t="shared" si="7"/>
        <v>0</v>
      </c>
      <c r="N63" s="14">
        <f>IFERROR(IF(O62=0,0,IF(O62*(1+N$6/12)&gt;N$7+'Allocation Table'!$V58-SUM('Allocation Table'!C58,'Allocation Table'!E58,'Allocation Table'!G58,'Allocation Table'!I58,'Allocation Table'!K58,'Allocation Table'!M58),N$7+'Allocation Table'!$V58-SUM('Allocation Table'!C58,'Allocation Table'!E58,'Allocation Table'!G58,'Allocation Table'!I58,'Allocation Table'!K58,'Allocation Table'!M58),O62*(1+N$6/12))),0)</f>
        <v>6441</v>
      </c>
      <c r="O63" s="13">
        <f t="shared" si="8"/>
        <v>434360.201490957</v>
      </c>
      <c r="P63" s="14">
        <f>IFERROR(IF(Q62=0,0,IF(Q62*(1+P$6/12)&gt;P$7+'Allocation Table'!$V58-SUM('Allocation Table'!C58,'Allocation Table'!E58,'Allocation Table'!G58,'Allocation Table'!I58,'Allocation Table'!K58,'Allocation Table'!M58,'Allocation Table'!O58),P$7+'Allocation Table'!$V58-SUM('Allocation Table'!C58,'Allocation Table'!E58,'Allocation Table'!G58,'Allocation Table'!I58,'Allocation Table'!K58,'Allocation Table'!M58,'Allocation Table'!O58),Q62*(1+P$6/12))),0)</f>
        <v>4800</v>
      </c>
      <c r="Q63" s="20">
        <f t="shared" si="9"/>
        <v>600681.98703056166</v>
      </c>
      <c r="R63" s="14">
        <f>IFERROR(IF(S62=0,0,IF(S62*(1+R$6/12)&gt;R$7+'Allocation Table'!$V58-SUM('Allocation Table'!C58,'Allocation Table'!E58,'Allocation Table'!G58,'Allocation Table'!I58,'Allocation Table'!K58,'Allocation Table'!M58,'Allocation Table'!O58,'Allocation Table'!Q58),R$7+'Allocation Table'!$V58-SUM('Allocation Table'!C58,'Allocation Table'!E58,'Allocation Table'!G58,'Allocation Table'!I58,'Allocation Table'!K58,'Allocation Table'!M58,'Allocation Table'!O58,'Allocation Table'!Q58),S62*(1+R$6/12))),0)</f>
        <v>0</v>
      </c>
      <c r="S63" s="13">
        <f t="shared" si="10"/>
        <v>0</v>
      </c>
      <c r="T63" s="14">
        <f>IFERROR(IF(U62=0,0,IF(U62*(1+T$6/12)&gt;T$7+'Allocation Table'!$V58-SUM('Allocation Table'!C58,'Allocation Table'!E58,'Allocation Table'!G58,'Allocation Table'!I58,'Allocation Table'!K58,'Allocation Table'!M58,'Allocation Table'!O58,'Allocation Table'!Q58,'Allocation Table'!S58),T$7+'Allocation Table'!$V58-SUM('Allocation Table'!C58,'Allocation Table'!E58,'Allocation Table'!G58,'Allocation Table'!I58,'Allocation Table'!K58,'Allocation Table'!M58,'Allocation Table'!O58,'Allocation Table'!Q58,'Allocation Table'!S58),U62*(1+T$6/12))),0)</f>
        <v>0</v>
      </c>
      <c r="U63" s="21">
        <f t="shared" si="11"/>
        <v>0</v>
      </c>
      <c r="V63" s="19">
        <f t="shared" si="12"/>
        <v>1035042.1885215186</v>
      </c>
    </row>
    <row r="64" spans="1:22" ht="15.5" outlineLevel="1" thickTop="1" thickBot="1" x14ac:dyDescent="0.4">
      <c r="A64" s="9">
        <f t="shared" si="1"/>
        <v>46631</v>
      </c>
      <c r="B64" s="14">
        <f>IFERROR(IF(C63=0,0,IF(C63*(1+B$6/12)&gt;B$7+B$2+'Allocation Table'!$V59,B$7+B$2+'Allocation Table'!$V59,C63*(1+B$6/12))),0)</f>
        <v>0</v>
      </c>
      <c r="C64" s="24">
        <f t="shared" si="2"/>
        <v>0</v>
      </c>
      <c r="D64" s="14">
        <f>IFERROR(IF(E63=0,0,IF(E63*(1+D$6/12)&gt;D$7+'Allocation Table'!$V59-'Allocation Table'!C59,D$7+'Allocation Table'!$V59-'Allocation Table'!C59,E63*(1+D$6/12))),0)</f>
        <v>0</v>
      </c>
      <c r="E64" s="20">
        <f t="shared" si="3"/>
        <v>0</v>
      </c>
      <c r="F64" s="14">
        <f>IFERROR(IF(G63=0,0,IF(G63*(1+F$6/12)&gt;F$7+'Allocation Table'!$V59-SUM('Allocation Table'!C59,'Allocation Table'!E59),F$7+'Allocation Table'!$V59-SUM('Allocation Table'!C59,'Allocation Table'!E59),G63*(1+F$6/12))),0)</f>
        <v>0</v>
      </c>
      <c r="G64" s="13">
        <f t="shared" si="4"/>
        <v>0</v>
      </c>
      <c r="H64" s="14">
        <f>IFERROR(IF(I63=0,0,IF(I63*(1+H$6/12)&gt;H$7+'Allocation Table'!$V59-SUM('Allocation Table'!C59,'Allocation Table'!E59,'Allocation Table'!G59),H$7+'Allocation Table'!$V59-SUM('Allocation Table'!C59,'Allocation Table'!E59,'Allocation Table'!G59),I63*(1+H$6/12))),0)</f>
        <v>0</v>
      </c>
      <c r="I64" s="20">
        <f t="shared" si="5"/>
        <v>0</v>
      </c>
      <c r="J64" s="14">
        <f>IFERROR(IF(K63=0,0,IF(K63*(1+J$6/12)&gt;J$7+'Allocation Table'!$V59-SUM('Allocation Table'!C59,'Allocation Table'!E59,'Allocation Table'!G59,'Allocation Table'!I59),J$7+'Allocation Table'!$V59-SUM('Allocation Table'!C59,'Allocation Table'!E59,'Allocation Table'!G59,'Allocation Table'!I59),K63*(1+J$6/12))),0)</f>
        <v>0</v>
      </c>
      <c r="K64" s="13">
        <f t="shared" si="6"/>
        <v>0</v>
      </c>
      <c r="L64" s="14">
        <f>IFERROR(IF(M63=0,0,IF(M63*(1+L$6/12)&gt;L$7+'Allocation Table'!$V59-SUM('Allocation Table'!C59,'Allocation Table'!E59,'Allocation Table'!G59,'Allocation Table'!I59,'Allocation Table'!K59),L$7+'Allocation Table'!$V59-SUM('Allocation Table'!C59,'Allocation Table'!E59,'Allocation Table'!G59,'Allocation Table'!I59,'Allocation Table'!K59),M63*(1+L$6/12))),0)</f>
        <v>0</v>
      </c>
      <c r="M64" s="20">
        <f t="shared" si="7"/>
        <v>0</v>
      </c>
      <c r="N64" s="14">
        <f>IFERROR(IF(O63=0,0,IF(O63*(1+N$6/12)&gt;N$7+'Allocation Table'!$V59-SUM('Allocation Table'!C59,'Allocation Table'!E59,'Allocation Table'!G59,'Allocation Table'!I59,'Allocation Table'!K59,'Allocation Table'!M59),N$7+'Allocation Table'!$V59-SUM('Allocation Table'!C59,'Allocation Table'!E59,'Allocation Table'!G59,'Allocation Table'!I59,'Allocation Table'!K59,'Allocation Table'!M59),O63*(1+N$6/12))),0)</f>
        <v>6441</v>
      </c>
      <c r="O64" s="13">
        <f t="shared" si="8"/>
        <v>429367.06882926024</v>
      </c>
      <c r="P64" s="14">
        <f>IFERROR(IF(Q63=0,0,IF(Q63*(1+P$6/12)&gt;P$7+'Allocation Table'!$V59-SUM('Allocation Table'!C59,'Allocation Table'!E59,'Allocation Table'!G59,'Allocation Table'!I59,'Allocation Table'!K59,'Allocation Table'!M59,'Allocation Table'!O59),P$7+'Allocation Table'!$V59-SUM('Allocation Table'!C59,'Allocation Table'!E59,'Allocation Table'!G59,'Allocation Table'!I59,'Allocation Table'!K59,'Allocation Table'!M59,'Allocation Table'!O59),Q63*(1+P$6/12))),0)</f>
        <v>4800</v>
      </c>
      <c r="Q64" s="20">
        <f t="shared" si="9"/>
        <v>598134.54448192625</v>
      </c>
      <c r="R64" s="14">
        <f>IFERROR(IF(S63=0,0,IF(S63*(1+R$6/12)&gt;R$7+'Allocation Table'!$V59-SUM('Allocation Table'!C59,'Allocation Table'!E59,'Allocation Table'!G59,'Allocation Table'!I59,'Allocation Table'!K59,'Allocation Table'!M59,'Allocation Table'!O59,'Allocation Table'!Q59),R$7+'Allocation Table'!$V59-SUM('Allocation Table'!C59,'Allocation Table'!E59,'Allocation Table'!G59,'Allocation Table'!I59,'Allocation Table'!K59,'Allocation Table'!M59,'Allocation Table'!O59,'Allocation Table'!Q59),S63*(1+R$6/12))),0)</f>
        <v>0</v>
      </c>
      <c r="S64" s="13">
        <f t="shared" si="10"/>
        <v>0</v>
      </c>
      <c r="T64" s="14">
        <f>IFERROR(IF(U63=0,0,IF(U63*(1+T$6/12)&gt;T$7+'Allocation Table'!$V59-SUM('Allocation Table'!C59,'Allocation Table'!E59,'Allocation Table'!G59,'Allocation Table'!I59,'Allocation Table'!K59,'Allocation Table'!M59,'Allocation Table'!O59,'Allocation Table'!Q59,'Allocation Table'!S59),T$7+'Allocation Table'!$V59-SUM('Allocation Table'!C59,'Allocation Table'!E59,'Allocation Table'!G59,'Allocation Table'!I59,'Allocation Table'!K59,'Allocation Table'!M59,'Allocation Table'!O59,'Allocation Table'!Q59,'Allocation Table'!S59),U63*(1+T$6/12))),0)</f>
        <v>0</v>
      </c>
      <c r="U64" s="21">
        <f t="shared" si="11"/>
        <v>0</v>
      </c>
      <c r="V64" s="19">
        <f t="shared" si="12"/>
        <v>1027501.6133111864</v>
      </c>
    </row>
    <row r="65" spans="1:22" ht="15.5" outlineLevel="1" thickTop="1" thickBot="1" x14ac:dyDescent="0.4">
      <c r="A65" s="9">
        <f t="shared" si="1"/>
        <v>46661</v>
      </c>
      <c r="B65" s="14">
        <f>IFERROR(IF(C64=0,0,IF(C64*(1+B$6/12)&gt;B$7+B$2+'Allocation Table'!$V60,B$7+B$2+'Allocation Table'!$V60,C64*(1+B$6/12))),0)</f>
        <v>0</v>
      </c>
      <c r="C65" s="24">
        <f t="shared" si="2"/>
        <v>0</v>
      </c>
      <c r="D65" s="14">
        <f>IFERROR(IF(E64=0,0,IF(E64*(1+D$6/12)&gt;D$7+'Allocation Table'!$V60-'Allocation Table'!C60,D$7+'Allocation Table'!$V60-'Allocation Table'!C60,E64*(1+D$6/12))),0)</f>
        <v>0</v>
      </c>
      <c r="E65" s="20">
        <f t="shared" si="3"/>
        <v>0</v>
      </c>
      <c r="F65" s="14">
        <f>IFERROR(IF(G64=0,0,IF(G64*(1+F$6/12)&gt;F$7+'Allocation Table'!$V60-SUM('Allocation Table'!C60,'Allocation Table'!E60),F$7+'Allocation Table'!$V60-SUM('Allocation Table'!C60,'Allocation Table'!E60),G64*(1+F$6/12))),0)</f>
        <v>0</v>
      </c>
      <c r="G65" s="13">
        <f t="shared" si="4"/>
        <v>0</v>
      </c>
      <c r="H65" s="14">
        <f>IFERROR(IF(I64=0,0,IF(I64*(1+H$6/12)&gt;H$7+'Allocation Table'!$V60-SUM('Allocation Table'!C60,'Allocation Table'!E60,'Allocation Table'!G60),H$7+'Allocation Table'!$V60-SUM('Allocation Table'!C60,'Allocation Table'!E60,'Allocation Table'!G60),I64*(1+H$6/12))),0)</f>
        <v>0</v>
      </c>
      <c r="I65" s="20">
        <f t="shared" si="5"/>
        <v>0</v>
      </c>
      <c r="J65" s="14">
        <f>IFERROR(IF(K64=0,0,IF(K64*(1+J$6/12)&gt;J$7+'Allocation Table'!$V60-SUM('Allocation Table'!C60,'Allocation Table'!E60,'Allocation Table'!G60,'Allocation Table'!I60),J$7+'Allocation Table'!$V60-SUM('Allocation Table'!C60,'Allocation Table'!E60,'Allocation Table'!G60,'Allocation Table'!I60),K64*(1+J$6/12))),0)</f>
        <v>0</v>
      </c>
      <c r="K65" s="13">
        <f t="shared" si="6"/>
        <v>0</v>
      </c>
      <c r="L65" s="14">
        <f>IFERROR(IF(M64=0,0,IF(M64*(1+L$6/12)&gt;L$7+'Allocation Table'!$V60-SUM('Allocation Table'!C60,'Allocation Table'!E60,'Allocation Table'!G60,'Allocation Table'!I60,'Allocation Table'!K60),L$7+'Allocation Table'!$V60-SUM('Allocation Table'!C60,'Allocation Table'!E60,'Allocation Table'!G60,'Allocation Table'!I60,'Allocation Table'!K60),M64*(1+L$6/12))),0)</f>
        <v>0</v>
      </c>
      <c r="M65" s="20">
        <f t="shared" si="7"/>
        <v>0</v>
      </c>
      <c r="N65" s="14">
        <f>IFERROR(IF(O64=0,0,IF(O64*(1+N$6/12)&gt;N$7+'Allocation Table'!$V60-SUM('Allocation Table'!C60,'Allocation Table'!E60,'Allocation Table'!G60,'Allocation Table'!I60,'Allocation Table'!K60,'Allocation Table'!M60),N$7+'Allocation Table'!$V60-SUM('Allocation Table'!C60,'Allocation Table'!E60,'Allocation Table'!G60,'Allocation Table'!I60,'Allocation Table'!K60,'Allocation Table'!M60),O64*(1+N$6/12))),0)</f>
        <v>6441</v>
      </c>
      <c r="O65" s="13">
        <f t="shared" si="8"/>
        <v>424357.29239202448</v>
      </c>
      <c r="P65" s="14">
        <f>IFERROR(IF(Q64=0,0,IF(Q64*(1+P$6/12)&gt;P$7+'Allocation Table'!$V60-SUM('Allocation Table'!C60,'Allocation Table'!E60,'Allocation Table'!G60,'Allocation Table'!I60,'Allocation Table'!K60,'Allocation Table'!M60,'Allocation Table'!O60),P$7+'Allocation Table'!$V60-SUM('Allocation Table'!C60,'Allocation Table'!E60,'Allocation Table'!G60,'Allocation Table'!I60,'Allocation Table'!K60,'Allocation Table'!M60,'Allocation Table'!O60),Q64*(1+P$6/12))),0)</f>
        <v>4800</v>
      </c>
      <c r="Q65" s="20">
        <f t="shared" si="9"/>
        <v>595577.54902373347</v>
      </c>
      <c r="R65" s="14">
        <f>IFERROR(IF(S64=0,0,IF(S64*(1+R$6/12)&gt;R$7+'Allocation Table'!$V60-SUM('Allocation Table'!C60,'Allocation Table'!E60,'Allocation Table'!G60,'Allocation Table'!I60,'Allocation Table'!K60,'Allocation Table'!M60,'Allocation Table'!O60,'Allocation Table'!Q60),R$7+'Allocation Table'!$V60-SUM('Allocation Table'!C60,'Allocation Table'!E60,'Allocation Table'!G60,'Allocation Table'!I60,'Allocation Table'!K60,'Allocation Table'!M60,'Allocation Table'!O60,'Allocation Table'!Q60),S64*(1+R$6/12))),0)</f>
        <v>0</v>
      </c>
      <c r="S65" s="13">
        <f t="shared" si="10"/>
        <v>0</v>
      </c>
      <c r="T65" s="14">
        <f>IFERROR(IF(U64=0,0,IF(U64*(1+T$6/12)&gt;T$7+'Allocation Table'!$V60-SUM('Allocation Table'!C60,'Allocation Table'!E60,'Allocation Table'!G60,'Allocation Table'!I60,'Allocation Table'!K60,'Allocation Table'!M60,'Allocation Table'!O60,'Allocation Table'!Q60,'Allocation Table'!S60),T$7+'Allocation Table'!$V60-SUM('Allocation Table'!C60,'Allocation Table'!E60,'Allocation Table'!G60,'Allocation Table'!I60,'Allocation Table'!K60,'Allocation Table'!M60,'Allocation Table'!O60,'Allocation Table'!Q60,'Allocation Table'!S60),U64*(1+T$6/12))),0)</f>
        <v>0</v>
      </c>
      <c r="U65" s="21">
        <f t="shared" si="11"/>
        <v>0</v>
      </c>
      <c r="V65" s="19">
        <f t="shared" si="12"/>
        <v>1019934.841415758</v>
      </c>
    </row>
    <row r="66" spans="1:22" ht="15.5" outlineLevel="1" thickTop="1" thickBot="1" x14ac:dyDescent="0.4">
      <c r="A66" s="9">
        <f t="shared" si="1"/>
        <v>46692</v>
      </c>
      <c r="B66" s="14">
        <f>IFERROR(IF(C65=0,0,IF(C65*(1+B$6/12)&gt;B$7+B$2+'Allocation Table'!$V61,B$7+B$2+'Allocation Table'!$V61,C65*(1+B$6/12))),0)</f>
        <v>0</v>
      </c>
      <c r="C66" s="24">
        <f t="shared" si="2"/>
        <v>0</v>
      </c>
      <c r="D66" s="14">
        <f>IFERROR(IF(E65=0,0,IF(E65*(1+D$6/12)&gt;D$7+'Allocation Table'!$V61-'Allocation Table'!C61,D$7+'Allocation Table'!$V61-'Allocation Table'!C61,E65*(1+D$6/12))),0)</f>
        <v>0</v>
      </c>
      <c r="E66" s="20">
        <f t="shared" si="3"/>
        <v>0</v>
      </c>
      <c r="F66" s="14">
        <f>IFERROR(IF(G65=0,0,IF(G65*(1+F$6/12)&gt;F$7+'Allocation Table'!$V61-SUM('Allocation Table'!C61,'Allocation Table'!E61),F$7+'Allocation Table'!$V61-SUM('Allocation Table'!C61,'Allocation Table'!E61),G65*(1+F$6/12))),0)</f>
        <v>0</v>
      </c>
      <c r="G66" s="13">
        <f t="shared" si="4"/>
        <v>0</v>
      </c>
      <c r="H66" s="14">
        <f>IFERROR(IF(I65=0,0,IF(I65*(1+H$6/12)&gt;H$7+'Allocation Table'!$V61-SUM('Allocation Table'!C61,'Allocation Table'!E61,'Allocation Table'!G61),H$7+'Allocation Table'!$V61-SUM('Allocation Table'!C61,'Allocation Table'!E61,'Allocation Table'!G61),I65*(1+H$6/12))),0)</f>
        <v>0</v>
      </c>
      <c r="I66" s="20">
        <f t="shared" si="5"/>
        <v>0</v>
      </c>
      <c r="J66" s="14">
        <f>IFERROR(IF(K65=0,0,IF(K65*(1+J$6/12)&gt;J$7+'Allocation Table'!$V61-SUM('Allocation Table'!C61,'Allocation Table'!E61,'Allocation Table'!G61,'Allocation Table'!I61),J$7+'Allocation Table'!$V61-SUM('Allocation Table'!C61,'Allocation Table'!E61,'Allocation Table'!G61,'Allocation Table'!I61),K65*(1+J$6/12))),0)</f>
        <v>0</v>
      </c>
      <c r="K66" s="13">
        <f t="shared" si="6"/>
        <v>0</v>
      </c>
      <c r="L66" s="14">
        <f>IFERROR(IF(M65=0,0,IF(M65*(1+L$6/12)&gt;L$7+'Allocation Table'!$V61-SUM('Allocation Table'!C61,'Allocation Table'!E61,'Allocation Table'!G61,'Allocation Table'!I61,'Allocation Table'!K61),L$7+'Allocation Table'!$V61-SUM('Allocation Table'!C61,'Allocation Table'!E61,'Allocation Table'!G61,'Allocation Table'!I61,'Allocation Table'!K61),M65*(1+L$6/12))),0)</f>
        <v>0</v>
      </c>
      <c r="M66" s="20">
        <f t="shared" si="7"/>
        <v>0</v>
      </c>
      <c r="N66" s="14">
        <f>IFERROR(IF(O65=0,0,IF(O65*(1+N$6/12)&gt;N$7+'Allocation Table'!$V61-SUM('Allocation Table'!C61,'Allocation Table'!E61,'Allocation Table'!G61,'Allocation Table'!I61,'Allocation Table'!K61,'Allocation Table'!M61),N$7+'Allocation Table'!$V61-SUM('Allocation Table'!C61,'Allocation Table'!E61,'Allocation Table'!G61,'Allocation Table'!I61,'Allocation Table'!K61,'Allocation Table'!M61),O65*(1+N$6/12))),0)</f>
        <v>6441</v>
      </c>
      <c r="O66" s="13">
        <f t="shared" si="8"/>
        <v>419330.81669999793</v>
      </c>
      <c r="P66" s="14">
        <f>IFERROR(IF(Q65=0,0,IF(Q65*(1+P$6/12)&gt;P$7+'Allocation Table'!$V61-SUM('Allocation Table'!C61,'Allocation Table'!E61,'Allocation Table'!G61,'Allocation Table'!I61,'Allocation Table'!K61,'Allocation Table'!M61,'Allocation Table'!O61),P$7+'Allocation Table'!$V61-SUM('Allocation Table'!C61,'Allocation Table'!E61,'Allocation Table'!G61,'Allocation Table'!I61,'Allocation Table'!K61,'Allocation Table'!M61,'Allocation Table'!O61),Q65*(1+P$6/12))),0)</f>
        <v>4800</v>
      </c>
      <c r="Q66" s="20">
        <f t="shared" si="9"/>
        <v>593010.96483257238</v>
      </c>
      <c r="R66" s="14">
        <f>IFERROR(IF(S65=0,0,IF(S65*(1+R$6/12)&gt;R$7+'Allocation Table'!$V61-SUM('Allocation Table'!C61,'Allocation Table'!E61,'Allocation Table'!G61,'Allocation Table'!I61,'Allocation Table'!K61,'Allocation Table'!M61,'Allocation Table'!O61,'Allocation Table'!Q61),R$7+'Allocation Table'!$V61-SUM('Allocation Table'!C61,'Allocation Table'!E61,'Allocation Table'!G61,'Allocation Table'!I61,'Allocation Table'!K61,'Allocation Table'!M61,'Allocation Table'!O61,'Allocation Table'!Q61),S65*(1+R$6/12))),0)</f>
        <v>0</v>
      </c>
      <c r="S66" s="13">
        <f t="shared" si="10"/>
        <v>0</v>
      </c>
      <c r="T66" s="14">
        <f>IFERROR(IF(U65=0,0,IF(U65*(1+T$6/12)&gt;T$7+'Allocation Table'!$V61-SUM('Allocation Table'!C61,'Allocation Table'!E61,'Allocation Table'!G61,'Allocation Table'!I61,'Allocation Table'!K61,'Allocation Table'!M61,'Allocation Table'!O61,'Allocation Table'!Q61,'Allocation Table'!S61),T$7+'Allocation Table'!$V61-SUM('Allocation Table'!C61,'Allocation Table'!E61,'Allocation Table'!G61,'Allocation Table'!I61,'Allocation Table'!K61,'Allocation Table'!M61,'Allocation Table'!O61,'Allocation Table'!Q61,'Allocation Table'!S61),U65*(1+T$6/12))),0)</f>
        <v>0</v>
      </c>
      <c r="U66" s="21">
        <f t="shared" si="11"/>
        <v>0</v>
      </c>
      <c r="V66" s="19">
        <f t="shared" si="12"/>
        <v>1012341.7815325703</v>
      </c>
    </row>
    <row r="67" spans="1:22" ht="15.5" outlineLevel="1" thickTop="1" thickBot="1" x14ac:dyDescent="0.4">
      <c r="A67" s="9">
        <f t="shared" si="1"/>
        <v>46722</v>
      </c>
      <c r="B67" s="14">
        <f>IFERROR(IF(C66=0,0,IF(C66*(1+B$6/12)&gt;B$7+B$2+'Allocation Table'!$V62,B$7+B$2+'Allocation Table'!$V62,C66*(1+B$6/12))),0)</f>
        <v>0</v>
      </c>
      <c r="C67" s="24">
        <f t="shared" si="2"/>
        <v>0</v>
      </c>
      <c r="D67" s="14">
        <f>IFERROR(IF(E66=0,0,IF(E66*(1+D$6/12)&gt;D$7+'Allocation Table'!$V62-'Allocation Table'!C62,D$7+'Allocation Table'!$V62-'Allocation Table'!C62,E66*(1+D$6/12))),0)</f>
        <v>0</v>
      </c>
      <c r="E67" s="20">
        <f t="shared" si="3"/>
        <v>0</v>
      </c>
      <c r="F67" s="14">
        <f>IFERROR(IF(G66=0,0,IF(G66*(1+F$6/12)&gt;F$7+'Allocation Table'!$V62-SUM('Allocation Table'!C62,'Allocation Table'!E62),F$7+'Allocation Table'!$V62-SUM('Allocation Table'!C62,'Allocation Table'!E62),G66*(1+F$6/12))),0)</f>
        <v>0</v>
      </c>
      <c r="G67" s="13">
        <f t="shared" si="4"/>
        <v>0</v>
      </c>
      <c r="H67" s="14">
        <f>IFERROR(IF(I66=0,0,IF(I66*(1+H$6/12)&gt;H$7+'Allocation Table'!$V62-SUM('Allocation Table'!C62,'Allocation Table'!E62,'Allocation Table'!G62),H$7+'Allocation Table'!$V62-SUM('Allocation Table'!C62,'Allocation Table'!E62,'Allocation Table'!G62),I66*(1+H$6/12))),0)</f>
        <v>0</v>
      </c>
      <c r="I67" s="20">
        <f t="shared" si="5"/>
        <v>0</v>
      </c>
      <c r="J67" s="14">
        <f>IFERROR(IF(K66=0,0,IF(K66*(1+J$6/12)&gt;J$7+'Allocation Table'!$V62-SUM('Allocation Table'!C62,'Allocation Table'!E62,'Allocation Table'!G62,'Allocation Table'!I62),J$7+'Allocation Table'!$V62-SUM('Allocation Table'!C62,'Allocation Table'!E62,'Allocation Table'!G62,'Allocation Table'!I62),K66*(1+J$6/12))),0)</f>
        <v>0</v>
      </c>
      <c r="K67" s="13">
        <f t="shared" si="6"/>
        <v>0</v>
      </c>
      <c r="L67" s="14">
        <f>IFERROR(IF(M66=0,0,IF(M66*(1+L$6/12)&gt;L$7+'Allocation Table'!$V62-SUM('Allocation Table'!C62,'Allocation Table'!E62,'Allocation Table'!G62,'Allocation Table'!I62,'Allocation Table'!K62),L$7+'Allocation Table'!$V62-SUM('Allocation Table'!C62,'Allocation Table'!E62,'Allocation Table'!G62,'Allocation Table'!I62,'Allocation Table'!K62),M66*(1+L$6/12))),0)</f>
        <v>0</v>
      </c>
      <c r="M67" s="20">
        <f t="shared" si="7"/>
        <v>0</v>
      </c>
      <c r="N67" s="14">
        <f>IFERROR(IF(O66=0,0,IF(O66*(1+N$6/12)&gt;N$7+'Allocation Table'!$V62-SUM('Allocation Table'!C62,'Allocation Table'!E62,'Allocation Table'!G62,'Allocation Table'!I62,'Allocation Table'!K62,'Allocation Table'!M62),N$7+'Allocation Table'!$V62-SUM('Allocation Table'!C62,'Allocation Table'!E62,'Allocation Table'!G62,'Allocation Table'!I62,'Allocation Table'!K62,'Allocation Table'!M62),O66*(1+N$6/12))),0)</f>
        <v>6441</v>
      </c>
      <c r="O67" s="13">
        <f t="shared" si="8"/>
        <v>414287.58608899795</v>
      </c>
      <c r="P67" s="14">
        <f>IFERROR(IF(Q66=0,0,IF(Q66*(1+P$6/12)&gt;P$7+'Allocation Table'!$V62-SUM('Allocation Table'!C62,'Allocation Table'!E62,'Allocation Table'!G62,'Allocation Table'!I62,'Allocation Table'!K62,'Allocation Table'!M62,'Allocation Table'!O62),P$7+'Allocation Table'!$V62-SUM('Allocation Table'!C62,'Allocation Table'!E62,'Allocation Table'!G62,'Allocation Table'!I62,'Allocation Table'!K62,'Allocation Table'!M62,'Allocation Table'!O62),Q66*(1+P$6/12))),0)</f>
        <v>4800</v>
      </c>
      <c r="Q67" s="20">
        <f t="shared" si="9"/>
        <v>590434.75595069444</v>
      </c>
      <c r="R67" s="14">
        <f>IFERROR(IF(S66=0,0,IF(S66*(1+R$6/12)&gt;R$7+'Allocation Table'!$V62-SUM('Allocation Table'!C62,'Allocation Table'!E62,'Allocation Table'!G62,'Allocation Table'!I62,'Allocation Table'!K62,'Allocation Table'!M62,'Allocation Table'!O62,'Allocation Table'!Q62),R$7+'Allocation Table'!$V62-SUM('Allocation Table'!C62,'Allocation Table'!E62,'Allocation Table'!G62,'Allocation Table'!I62,'Allocation Table'!K62,'Allocation Table'!M62,'Allocation Table'!O62,'Allocation Table'!Q62),S66*(1+R$6/12))),0)</f>
        <v>0</v>
      </c>
      <c r="S67" s="13">
        <f t="shared" si="10"/>
        <v>0</v>
      </c>
      <c r="T67" s="14">
        <f>IFERROR(IF(U66=0,0,IF(U66*(1+T$6/12)&gt;T$7+'Allocation Table'!$V62-SUM('Allocation Table'!C62,'Allocation Table'!E62,'Allocation Table'!G62,'Allocation Table'!I62,'Allocation Table'!K62,'Allocation Table'!M62,'Allocation Table'!O62,'Allocation Table'!Q62,'Allocation Table'!S62),T$7+'Allocation Table'!$V62-SUM('Allocation Table'!C62,'Allocation Table'!E62,'Allocation Table'!G62,'Allocation Table'!I62,'Allocation Table'!K62,'Allocation Table'!M62,'Allocation Table'!O62,'Allocation Table'!Q62,'Allocation Table'!S62),U66*(1+T$6/12))),0)</f>
        <v>0</v>
      </c>
      <c r="U67" s="21">
        <f t="shared" si="11"/>
        <v>0</v>
      </c>
      <c r="V67" s="19">
        <f t="shared" si="12"/>
        <v>1004722.3420396924</v>
      </c>
    </row>
    <row r="68" spans="1:22" ht="15.5" outlineLevel="1" thickTop="1" thickBot="1" x14ac:dyDescent="0.4">
      <c r="A68" s="9">
        <f t="shared" si="1"/>
        <v>46753</v>
      </c>
      <c r="B68" s="14">
        <f>IFERROR(IF(C67=0,0,IF(C67*(1+B$6/12)&gt;B$7+B$2+'Allocation Table'!$V63,B$7+B$2+'Allocation Table'!$V63,C67*(1+B$6/12))),0)</f>
        <v>0</v>
      </c>
      <c r="C68" s="24">
        <f t="shared" si="2"/>
        <v>0</v>
      </c>
      <c r="D68" s="14">
        <f>IFERROR(IF(E67=0,0,IF(E67*(1+D$6/12)&gt;D$7+'Allocation Table'!$V63-'Allocation Table'!C63,D$7+'Allocation Table'!$V63-'Allocation Table'!C63,E67*(1+D$6/12))),0)</f>
        <v>0</v>
      </c>
      <c r="E68" s="20">
        <f t="shared" si="3"/>
        <v>0</v>
      </c>
      <c r="F68" s="14">
        <f>IFERROR(IF(G67=0,0,IF(G67*(1+F$6/12)&gt;F$7+'Allocation Table'!$V63-SUM('Allocation Table'!C63,'Allocation Table'!E63),F$7+'Allocation Table'!$V63-SUM('Allocation Table'!C63,'Allocation Table'!E63),G67*(1+F$6/12))),0)</f>
        <v>0</v>
      </c>
      <c r="G68" s="13">
        <f t="shared" si="4"/>
        <v>0</v>
      </c>
      <c r="H68" s="14">
        <f>IFERROR(IF(I67=0,0,IF(I67*(1+H$6/12)&gt;H$7+'Allocation Table'!$V63-SUM('Allocation Table'!C63,'Allocation Table'!E63,'Allocation Table'!G63),H$7+'Allocation Table'!$V63-SUM('Allocation Table'!C63,'Allocation Table'!E63,'Allocation Table'!G63),I67*(1+H$6/12))),0)</f>
        <v>0</v>
      </c>
      <c r="I68" s="20">
        <f t="shared" si="5"/>
        <v>0</v>
      </c>
      <c r="J68" s="14">
        <f>IFERROR(IF(K67=0,0,IF(K67*(1+J$6/12)&gt;J$7+'Allocation Table'!$V63-SUM('Allocation Table'!C63,'Allocation Table'!E63,'Allocation Table'!G63,'Allocation Table'!I63),J$7+'Allocation Table'!$V63-SUM('Allocation Table'!C63,'Allocation Table'!E63,'Allocation Table'!G63,'Allocation Table'!I63),K67*(1+J$6/12))),0)</f>
        <v>0</v>
      </c>
      <c r="K68" s="13">
        <f t="shared" si="6"/>
        <v>0</v>
      </c>
      <c r="L68" s="14">
        <f>IFERROR(IF(M67=0,0,IF(M67*(1+L$6/12)&gt;L$7+'Allocation Table'!$V63-SUM('Allocation Table'!C63,'Allocation Table'!E63,'Allocation Table'!G63,'Allocation Table'!I63,'Allocation Table'!K63),L$7+'Allocation Table'!$V63-SUM('Allocation Table'!C63,'Allocation Table'!E63,'Allocation Table'!G63,'Allocation Table'!I63,'Allocation Table'!K63),M67*(1+L$6/12))),0)</f>
        <v>0</v>
      </c>
      <c r="M68" s="20">
        <f t="shared" si="7"/>
        <v>0</v>
      </c>
      <c r="N68" s="14">
        <f>IFERROR(IF(O67=0,0,IF(O67*(1+N$6/12)&gt;N$7+'Allocation Table'!$V63-SUM('Allocation Table'!C63,'Allocation Table'!E63,'Allocation Table'!G63,'Allocation Table'!I63,'Allocation Table'!K63,'Allocation Table'!M63),N$7+'Allocation Table'!$V63-SUM('Allocation Table'!C63,'Allocation Table'!E63,'Allocation Table'!G63,'Allocation Table'!I63,'Allocation Table'!K63,'Allocation Table'!M63),O67*(1+N$6/12))),0)</f>
        <v>6441</v>
      </c>
      <c r="O68" s="13">
        <f t="shared" si="8"/>
        <v>409227.54470929463</v>
      </c>
      <c r="P68" s="14">
        <f>IFERROR(IF(Q67=0,0,IF(Q67*(1+P$6/12)&gt;P$7+'Allocation Table'!$V63-SUM('Allocation Table'!C63,'Allocation Table'!E63,'Allocation Table'!G63,'Allocation Table'!I63,'Allocation Table'!K63,'Allocation Table'!M63,'Allocation Table'!O63),P$7+'Allocation Table'!$V63-SUM('Allocation Table'!C63,'Allocation Table'!E63,'Allocation Table'!G63,'Allocation Table'!I63,'Allocation Table'!K63,'Allocation Table'!M63,'Allocation Table'!O63),Q67*(1+P$6/12))),0)</f>
        <v>4800</v>
      </c>
      <c r="Q68" s="20">
        <f t="shared" si="9"/>
        <v>587848.88628550945</v>
      </c>
      <c r="R68" s="14">
        <f>IFERROR(IF(S67=0,0,IF(S67*(1+R$6/12)&gt;R$7+'Allocation Table'!$V63-SUM('Allocation Table'!C63,'Allocation Table'!E63,'Allocation Table'!G63,'Allocation Table'!I63,'Allocation Table'!K63,'Allocation Table'!M63,'Allocation Table'!O63,'Allocation Table'!Q63),R$7+'Allocation Table'!$V63-SUM('Allocation Table'!C63,'Allocation Table'!E63,'Allocation Table'!G63,'Allocation Table'!I63,'Allocation Table'!K63,'Allocation Table'!M63,'Allocation Table'!O63,'Allocation Table'!Q63),S67*(1+R$6/12))),0)</f>
        <v>0</v>
      </c>
      <c r="S68" s="13">
        <f t="shared" si="10"/>
        <v>0</v>
      </c>
      <c r="T68" s="14">
        <f>IFERROR(IF(U67=0,0,IF(U67*(1+T$6/12)&gt;T$7+'Allocation Table'!$V63-SUM('Allocation Table'!C63,'Allocation Table'!E63,'Allocation Table'!G63,'Allocation Table'!I63,'Allocation Table'!K63,'Allocation Table'!M63,'Allocation Table'!O63,'Allocation Table'!Q63,'Allocation Table'!S63),T$7+'Allocation Table'!$V63-SUM('Allocation Table'!C63,'Allocation Table'!E63,'Allocation Table'!G63,'Allocation Table'!I63,'Allocation Table'!K63,'Allocation Table'!M63,'Allocation Table'!O63,'Allocation Table'!Q63,'Allocation Table'!S63),U67*(1+T$6/12))),0)</f>
        <v>0</v>
      </c>
      <c r="U68" s="21">
        <f t="shared" si="11"/>
        <v>0</v>
      </c>
      <c r="V68" s="19">
        <f t="shared" si="12"/>
        <v>997076.43099480402</v>
      </c>
    </row>
    <row r="69" spans="1:22" ht="15.5" outlineLevel="1" thickTop="1" thickBot="1" x14ac:dyDescent="0.4">
      <c r="A69" s="9">
        <f t="shared" si="1"/>
        <v>46784</v>
      </c>
      <c r="B69" s="14">
        <f>IFERROR(IF(C68=0,0,IF(C68*(1+B$6/12)&gt;B$7+B$2+'Allocation Table'!$V64,B$7+B$2+'Allocation Table'!$V64,C68*(1+B$6/12))),0)</f>
        <v>0</v>
      </c>
      <c r="C69" s="24">
        <f t="shared" si="2"/>
        <v>0</v>
      </c>
      <c r="D69" s="14">
        <f>IFERROR(IF(E68=0,0,IF(E68*(1+D$6/12)&gt;D$7+'Allocation Table'!$V64-'Allocation Table'!C64,D$7+'Allocation Table'!$V64-'Allocation Table'!C64,E68*(1+D$6/12))),0)</f>
        <v>0</v>
      </c>
      <c r="E69" s="20">
        <f t="shared" si="3"/>
        <v>0</v>
      </c>
      <c r="F69" s="14">
        <f>IFERROR(IF(G68=0,0,IF(G68*(1+F$6/12)&gt;F$7+'Allocation Table'!$V64-SUM('Allocation Table'!C64,'Allocation Table'!E64),F$7+'Allocation Table'!$V64-SUM('Allocation Table'!C64,'Allocation Table'!E64),G68*(1+F$6/12))),0)</f>
        <v>0</v>
      </c>
      <c r="G69" s="13">
        <f t="shared" si="4"/>
        <v>0</v>
      </c>
      <c r="H69" s="14">
        <f>IFERROR(IF(I68=0,0,IF(I68*(1+H$6/12)&gt;H$7+'Allocation Table'!$V64-SUM('Allocation Table'!C64,'Allocation Table'!E64,'Allocation Table'!G64),H$7+'Allocation Table'!$V64-SUM('Allocation Table'!C64,'Allocation Table'!E64,'Allocation Table'!G64),I68*(1+H$6/12))),0)</f>
        <v>0</v>
      </c>
      <c r="I69" s="20">
        <f t="shared" si="5"/>
        <v>0</v>
      </c>
      <c r="J69" s="14">
        <f>IFERROR(IF(K68=0,0,IF(K68*(1+J$6/12)&gt;J$7+'Allocation Table'!$V64-SUM('Allocation Table'!C64,'Allocation Table'!E64,'Allocation Table'!G64,'Allocation Table'!I64),J$7+'Allocation Table'!$V64-SUM('Allocation Table'!C64,'Allocation Table'!E64,'Allocation Table'!G64,'Allocation Table'!I64),K68*(1+J$6/12))),0)</f>
        <v>0</v>
      </c>
      <c r="K69" s="13">
        <f t="shared" si="6"/>
        <v>0</v>
      </c>
      <c r="L69" s="14">
        <f>IFERROR(IF(M68=0,0,IF(M68*(1+L$6/12)&gt;L$7+'Allocation Table'!$V64-SUM('Allocation Table'!C64,'Allocation Table'!E64,'Allocation Table'!G64,'Allocation Table'!I64,'Allocation Table'!K64),L$7+'Allocation Table'!$V64-SUM('Allocation Table'!C64,'Allocation Table'!E64,'Allocation Table'!G64,'Allocation Table'!I64,'Allocation Table'!K64),M68*(1+L$6/12))),0)</f>
        <v>0</v>
      </c>
      <c r="M69" s="20">
        <f t="shared" si="7"/>
        <v>0</v>
      </c>
      <c r="N69" s="14">
        <f>IFERROR(IF(O68=0,0,IF(O68*(1+N$6/12)&gt;N$7+'Allocation Table'!$V64-SUM('Allocation Table'!C64,'Allocation Table'!E64,'Allocation Table'!G64,'Allocation Table'!I64,'Allocation Table'!K64,'Allocation Table'!M64),N$7+'Allocation Table'!$V64-SUM('Allocation Table'!C64,'Allocation Table'!E64,'Allocation Table'!G64,'Allocation Table'!I64,'Allocation Table'!K64,'Allocation Table'!M64),O68*(1+N$6/12))),0)</f>
        <v>6441</v>
      </c>
      <c r="O69" s="13">
        <f t="shared" si="8"/>
        <v>404150.6365249923</v>
      </c>
      <c r="P69" s="14">
        <f>IFERROR(IF(Q68=0,0,IF(Q68*(1+P$6/12)&gt;P$7+'Allocation Table'!$V64-SUM('Allocation Table'!C64,'Allocation Table'!E64,'Allocation Table'!G64,'Allocation Table'!I64,'Allocation Table'!K64,'Allocation Table'!M64,'Allocation Table'!O64),P$7+'Allocation Table'!$V64-SUM('Allocation Table'!C64,'Allocation Table'!E64,'Allocation Table'!G64,'Allocation Table'!I64,'Allocation Table'!K64,'Allocation Table'!M64,'Allocation Table'!O64),Q68*(1+P$6/12))),0)</f>
        <v>4800</v>
      </c>
      <c r="Q69" s="20">
        <f t="shared" si="9"/>
        <v>585253.31960908009</v>
      </c>
      <c r="R69" s="14">
        <f>IFERROR(IF(S68=0,0,IF(S68*(1+R$6/12)&gt;R$7+'Allocation Table'!$V64-SUM('Allocation Table'!C64,'Allocation Table'!E64,'Allocation Table'!G64,'Allocation Table'!I64,'Allocation Table'!K64,'Allocation Table'!M64,'Allocation Table'!O64,'Allocation Table'!Q64),R$7+'Allocation Table'!$V64-SUM('Allocation Table'!C64,'Allocation Table'!E64,'Allocation Table'!G64,'Allocation Table'!I64,'Allocation Table'!K64,'Allocation Table'!M64,'Allocation Table'!O64,'Allocation Table'!Q64),S68*(1+R$6/12))),0)</f>
        <v>0</v>
      </c>
      <c r="S69" s="13">
        <f t="shared" si="10"/>
        <v>0</v>
      </c>
      <c r="T69" s="14">
        <f>IFERROR(IF(U68=0,0,IF(U68*(1+T$6/12)&gt;T$7+'Allocation Table'!$V64-SUM('Allocation Table'!C64,'Allocation Table'!E64,'Allocation Table'!G64,'Allocation Table'!I64,'Allocation Table'!K64,'Allocation Table'!M64,'Allocation Table'!O64,'Allocation Table'!Q64,'Allocation Table'!S64),T$7+'Allocation Table'!$V64-SUM('Allocation Table'!C64,'Allocation Table'!E64,'Allocation Table'!G64,'Allocation Table'!I64,'Allocation Table'!K64,'Allocation Table'!M64,'Allocation Table'!O64,'Allocation Table'!Q64,'Allocation Table'!S64),U68*(1+T$6/12))),0)</f>
        <v>0</v>
      </c>
      <c r="U69" s="21">
        <f t="shared" si="11"/>
        <v>0</v>
      </c>
      <c r="V69" s="19">
        <f t="shared" si="12"/>
        <v>989403.95613407239</v>
      </c>
    </row>
    <row r="70" spans="1:22" ht="15.5" thickTop="1" thickBot="1" x14ac:dyDescent="0.4">
      <c r="A70" s="9">
        <f t="shared" si="1"/>
        <v>46813</v>
      </c>
      <c r="B70" s="14">
        <f>IFERROR(IF(C69=0,0,IF(C69*(1+B$6/12)&gt;B$7+B$2+'Allocation Table'!$V65,B$7+B$2+'Allocation Table'!$V65,C69*(1+B$6/12))),0)</f>
        <v>0</v>
      </c>
      <c r="C70" s="24">
        <f t="shared" si="2"/>
        <v>0</v>
      </c>
      <c r="D70" s="14">
        <f>IFERROR(IF(E69=0,0,IF(E69*(1+D$6/12)&gt;D$7+'Allocation Table'!$V65-'Allocation Table'!C65,D$7+'Allocation Table'!$V65-'Allocation Table'!C65,E69*(1+D$6/12))),0)</f>
        <v>0</v>
      </c>
      <c r="E70" s="20">
        <f t="shared" si="3"/>
        <v>0</v>
      </c>
      <c r="F70" s="14">
        <f>IFERROR(IF(G69=0,0,IF(G69*(1+F$6/12)&gt;F$7+'Allocation Table'!$V65-SUM('Allocation Table'!C65,'Allocation Table'!E65),F$7+'Allocation Table'!$V65-SUM('Allocation Table'!C65,'Allocation Table'!E65),G69*(1+F$6/12))),0)</f>
        <v>0</v>
      </c>
      <c r="G70" s="13">
        <f t="shared" si="4"/>
        <v>0</v>
      </c>
      <c r="H70" s="14">
        <f>IFERROR(IF(I69=0,0,IF(I69*(1+H$6/12)&gt;H$7+'Allocation Table'!$V65-SUM('Allocation Table'!C65,'Allocation Table'!E65,'Allocation Table'!G65),H$7+'Allocation Table'!$V65-SUM('Allocation Table'!C65,'Allocation Table'!E65,'Allocation Table'!G65),I69*(1+H$6/12))),0)</f>
        <v>0</v>
      </c>
      <c r="I70" s="20">
        <f t="shared" si="5"/>
        <v>0</v>
      </c>
      <c r="J70" s="14">
        <f>IFERROR(IF(K69=0,0,IF(K69*(1+J$6/12)&gt;J$7+'Allocation Table'!$V65-SUM('Allocation Table'!C65,'Allocation Table'!E65,'Allocation Table'!G65,'Allocation Table'!I65),J$7+'Allocation Table'!$V65-SUM('Allocation Table'!C65,'Allocation Table'!E65,'Allocation Table'!G65,'Allocation Table'!I65),K69*(1+J$6/12))),0)</f>
        <v>0</v>
      </c>
      <c r="K70" s="13">
        <f t="shared" si="6"/>
        <v>0</v>
      </c>
      <c r="L70" s="14">
        <f>IFERROR(IF(M69=0,0,IF(M69*(1+L$6/12)&gt;L$7+'Allocation Table'!$V65-SUM('Allocation Table'!C65,'Allocation Table'!E65,'Allocation Table'!G65,'Allocation Table'!I65,'Allocation Table'!K65),L$7+'Allocation Table'!$V65-SUM('Allocation Table'!C65,'Allocation Table'!E65,'Allocation Table'!G65,'Allocation Table'!I65,'Allocation Table'!K65),M69*(1+L$6/12))),0)</f>
        <v>0</v>
      </c>
      <c r="M70" s="20">
        <f t="shared" si="7"/>
        <v>0</v>
      </c>
      <c r="N70" s="14">
        <f>IFERROR(IF(O69=0,0,IF(O69*(1+N$6/12)&gt;N$7+'Allocation Table'!$V65-SUM('Allocation Table'!C65,'Allocation Table'!E65,'Allocation Table'!G65,'Allocation Table'!I65,'Allocation Table'!K65,'Allocation Table'!M65),N$7+'Allocation Table'!$V65-SUM('Allocation Table'!C65,'Allocation Table'!E65,'Allocation Table'!G65,'Allocation Table'!I65,'Allocation Table'!K65,'Allocation Table'!M65),O69*(1+N$6/12))),0)</f>
        <v>6441</v>
      </c>
      <c r="O70" s="13">
        <f t="shared" si="8"/>
        <v>399056.80531340896</v>
      </c>
      <c r="P70" s="14">
        <f>IFERROR(IF(Q69=0,0,IF(Q69*(1+P$6/12)&gt;P$7+'Allocation Table'!$V65-SUM('Allocation Table'!C65,'Allocation Table'!E65,'Allocation Table'!G65,'Allocation Table'!I65,'Allocation Table'!K65,'Allocation Table'!M65,'Allocation Table'!O65),P$7+'Allocation Table'!$V65-SUM('Allocation Table'!C65,'Allocation Table'!E65,'Allocation Table'!G65,'Allocation Table'!I65,'Allocation Table'!K65,'Allocation Table'!M65,'Allocation Table'!O65),Q69*(1+P$6/12))),0)</f>
        <v>4800</v>
      </c>
      <c r="Q70" s="20">
        <f t="shared" si="9"/>
        <v>582648.01955761411</v>
      </c>
      <c r="R70" s="14">
        <f>IFERROR(IF(S69=0,0,IF(S69*(1+R$6/12)&gt;R$7+'Allocation Table'!$V65-SUM('Allocation Table'!C65,'Allocation Table'!E65,'Allocation Table'!G65,'Allocation Table'!I65,'Allocation Table'!K65,'Allocation Table'!M65,'Allocation Table'!O65,'Allocation Table'!Q65),R$7+'Allocation Table'!$V65-SUM('Allocation Table'!C65,'Allocation Table'!E65,'Allocation Table'!G65,'Allocation Table'!I65,'Allocation Table'!K65,'Allocation Table'!M65,'Allocation Table'!O65,'Allocation Table'!Q65),S69*(1+R$6/12))),0)</f>
        <v>0</v>
      </c>
      <c r="S70" s="13">
        <f t="shared" si="10"/>
        <v>0</v>
      </c>
      <c r="T70" s="14">
        <f>IFERROR(IF(U69=0,0,IF(U69*(1+T$6/12)&gt;T$7+'Allocation Table'!$V65-SUM('Allocation Table'!C65,'Allocation Table'!E65,'Allocation Table'!G65,'Allocation Table'!I65,'Allocation Table'!K65,'Allocation Table'!M65,'Allocation Table'!O65,'Allocation Table'!Q65,'Allocation Table'!S65),T$7+'Allocation Table'!$V65-SUM('Allocation Table'!C65,'Allocation Table'!E65,'Allocation Table'!G65,'Allocation Table'!I65,'Allocation Table'!K65,'Allocation Table'!M65,'Allocation Table'!O65,'Allocation Table'!Q65,'Allocation Table'!S65),U69*(1+T$6/12))),0)</f>
        <v>0</v>
      </c>
      <c r="U70" s="21">
        <f t="shared" si="11"/>
        <v>0</v>
      </c>
      <c r="V70" s="19">
        <f t="shared" si="12"/>
        <v>981704.82487102307</v>
      </c>
    </row>
    <row r="71" spans="1:22" ht="15.5" outlineLevel="1" thickTop="1" thickBot="1" x14ac:dyDescent="0.4">
      <c r="A71" s="9">
        <f t="shared" si="1"/>
        <v>46844</v>
      </c>
      <c r="B71" s="14">
        <f>IFERROR(IF(C70=0,0,IF(C70*(1+B$6/12)&gt;B$7+B$2+'Allocation Table'!$V66,B$7+B$2+'Allocation Table'!$V66,C70*(1+B$6/12))),0)</f>
        <v>0</v>
      </c>
      <c r="C71" s="24">
        <f t="shared" si="2"/>
        <v>0</v>
      </c>
      <c r="D71" s="14">
        <f>IFERROR(IF(E70=0,0,IF(E70*(1+D$6/12)&gt;D$7+'Allocation Table'!$V66-'Allocation Table'!C66,D$7+'Allocation Table'!$V66-'Allocation Table'!C66,E70*(1+D$6/12))),0)</f>
        <v>0</v>
      </c>
      <c r="E71" s="20">
        <f t="shared" si="3"/>
        <v>0</v>
      </c>
      <c r="F71" s="14">
        <f>IFERROR(IF(G70=0,0,IF(G70*(1+F$6/12)&gt;F$7+'Allocation Table'!$V66-SUM('Allocation Table'!C66,'Allocation Table'!E66),F$7+'Allocation Table'!$V66-SUM('Allocation Table'!C66,'Allocation Table'!E66),G70*(1+F$6/12))),0)</f>
        <v>0</v>
      </c>
      <c r="G71" s="13">
        <f t="shared" si="4"/>
        <v>0</v>
      </c>
      <c r="H71" s="14">
        <f>IFERROR(IF(I70=0,0,IF(I70*(1+H$6/12)&gt;H$7+'Allocation Table'!$V66-SUM('Allocation Table'!C66,'Allocation Table'!E66,'Allocation Table'!G66),H$7+'Allocation Table'!$V66-SUM('Allocation Table'!C66,'Allocation Table'!E66,'Allocation Table'!G66),I70*(1+H$6/12))),0)</f>
        <v>0</v>
      </c>
      <c r="I71" s="20">
        <f t="shared" si="5"/>
        <v>0</v>
      </c>
      <c r="J71" s="14">
        <f>IFERROR(IF(K70=0,0,IF(K70*(1+J$6/12)&gt;J$7+'Allocation Table'!$V66-SUM('Allocation Table'!C66,'Allocation Table'!E66,'Allocation Table'!G66,'Allocation Table'!I66),J$7+'Allocation Table'!$V66-SUM('Allocation Table'!C66,'Allocation Table'!E66,'Allocation Table'!G66,'Allocation Table'!I66),K70*(1+J$6/12))),0)</f>
        <v>0</v>
      </c>
      <c r="K71" s="13">
        <f t="shared" si="6"/>
        <v>0</v>
      </c>
      <c r="L71" s="14">
        <f>IFERROR(IF(M70=0,0,IF(M70*(1+L$6/12)&gt;L$7+'Allocation Table'!$V66-SUM('Allocation Table'!C66,'Allocation Table'!E66,'Allocation Table'!G66,'Allocation Table'!I66,'Allocation Table'!K66),L$7+'Allocation Table'!$V66-SUM('Allocation Table'!C66,'Allocation Table'!E66,'Allocation Table'!G66,'Allocation Table'!I66,'Allocation Table'!K66),M70*(1+L$6/12))),0)</f>
        <v>0</v>
      </c>
      <c r="M71" s="20">
        <f t="shared" si="7"/>
        <v>0</v>
      </c>
      <c r="N71" s="14">
        <f>IFERROR(IF(O70=0,0,IF(O70*(1+N$6/12)&gt;N$7+'Allocation Table'!$V66-SUM('Allocation Table'!C66,'Allocation Table'!E66,'Allocation Table'!G66,'Allocation Table'!I66,'Allocation Table'!K66,'Allocation Table'!M66),N$7+'Allocation Table'!$V66-SUM('Allocation Table'!C66,'Allocation Table'!E66,'Allocation Table'!G66,'Allocation Table'!I66,'Allocation Table'!K66,'Allocation Table'!M66),O70*(1+N$6/12))),0)</f>
        <v>6441</v>
      </c>
      <c r="O71" s="13">
        <f t="shared" si="8"/>
        <v>393945.99466445367</v>
      </c>
      <c r="P71" s="14">
        <f>IFERROR(IF(Q70=0,0,IF(Q70*(1+P$6/12)&gt;P$7+'Allocation Table'!$V66-SUM('Allocation Table'!C66,'Allocation Table'!E66,'Allocation Table'!G66,'Allocation Table'!I66,'Allocation Table'!K66,'Allocation Table'!M66,'Allocation Table'!O66),P$7+'Allocation Table'!$V66-SUM('Allocation Table'!C66,'Allocation Table'!E66,'Allocation Table'!G66,'Allocation Table'!I66,'Allocation Table'!K66,'Allocation Table'!M66,'Allocation Table'!O66),Q70*(1+P$6/12))),0)</f>
        <v>4800</v>
      </c>
      <c r="Q71" s="20">
        <f t="shared" si="9"/>
        <v>580032.94963095512</v>
      </c>
      <c r="R71" s="14">
        <f>IFERROR(IF(S70=0,0,IF(S70*(1+R$6/12)&gt;R$7+'Allocation Table'!$V66-SUM('Allocation Table'!C66,'Allocation Table'!E66,'Allocation Table'!G66,'Allocation Table'!I66,'Allocation Table'!K66,'Allocation Table'!M66,'Allocation Table'!O66,'Allocation Table'!Q66),R$7+'Allocation Table'!$V66-SUM('Allocation Table'!C66,'Allocation Table'!E66,'Allocation Table'!G66,'Allocation Table'!I66,'Allocation Table'!K66,'Allocation Table'!M66,'Allocation Table'!O66,'Allocation Table'!Q66),S70*(1+R$6/12))),0)</f>
        <v>0</v>
      </c>
      <c r="S71" s="13">
        <f t="shared" si="10"/>
        <v>0</v>
      </c>
      <c r="T71" s="14">
        <f>IFERROR(IF(U70=0,0,IF(U70*(1+T$6/12)&gt;T$7+'Allocation Table'!$V66-SUM('Allocation Table'!C66,'Allocation Table'!E66,'Allocation Table'!G66,'Allocation Table'!I66,'Allocation Table'!K66,'Allocation Table'!M66,'Allocation Table'!O66,'Allocation Table'!Q66,'Allocation Table'!S66),T$7+'Allocation Table'!$V66-SUM('Allocation Table'!C66,'Allocation Table'!E66,'Allocation Table'!G66,'Allocation Table'!I66,'Allocation Table'!K66,'Allocation Table'!M66,'Allocation Table'!O66,'Allocation Table'!Q66,'Allocation Table'!S66),U70*(1+T$6/12))),0)</f>
        <v>0</v>
      </c>
      <c r="U71" s="21">
        <f t="shared" si="11"/>
        <v>0</v>
      </c>
      <c r="V71" s="19">
        <f t="shared" si="12"/>
        <v>973978.94429540879</v>
      </c>
    </row>
    <row r="72" spans="1:22" ht="15.5" outlineLevel="1" thickTop="1" thickBot="1" x14ac:dyDescent="0.4">
      <c r="A72" s="9">
        <f t="shared" si="1"/>
        <v>46874</v>
      </c>
      <c r="B72" s="14">
        <f>IFERROR(IF(C71=0,0,IF(C71*(1+B$6/12)&gt;B$7+B$2+'Allocation Table'!$V67,B$7+B$2+'Allocation Table'!$V67,C71*(1+B$6/12))),0)</f>
        <v>0</v>
      </c>
      <c r="C72" s="24">
        <f t="shared" si="2"/>
        <v>0</v>
      </c>
      <c r="D72" s="14">
        <f>IFERROR(IF(E71=0,0,IF(E71*(1+D$6/12)&gt;D$7+'Allocation Table'!$V67-'Allocation Table'!C67,D$7+'Allocation Table'!$V67-'Allocation Table'!C67,E71*(1+D$6/12))),0)</f>
        <v>0</v>
      </c>
      <c r="E72" s="20">
        <f t="shared" si="3"/>
        <v>0</v>
      </c>
      <c r="F72" s="14">
        <f>IFERROR(IF(G71=0,0,IF(G71*(1+F$6/12)&gt;F$7+'Allocation Table'!$V67-SUM('Allocation Table'!C67,'Allocation Table'!E67),F$7+'Allocation Table'!$V67-SUM('Allocation Table'!C67,'Allocation Table'!E67),G71*(1+F$6/12))),0)</f>
        <v>0</v>
      </c>
      <c r="G72" s="13">
        <f t="shared" si="4"/>
        <v>0</v>
      </c>
      <c r="H72" s="14">
        <f>IFERROR(IF(I71=0,0,IF(I71*(1+H$6/12)&gt;H$7+'Allocation Table'!$V67-SUM('Allocation Table'!C67,'Allocation Table'!E67,'Allocation Table'!G67),H$7+'Allocation Table'!$V67-SUM('Allocation Table'!C67,'Allocation Table'!E67,'Allocation Table'!G67),I71*(1+H$6/12))),0)</f>
        <v>0</v>
      </c>
      <c r="I72" s="20">
        <f t="shared" si="5"/>
        <v>0</v>
      </c>
      <c r="J72" s="14">
        <f>IFERROR(IF(K71=0,0,IF(K71*(1+J$6/12)&gt;J$7+'Allocation Table'!$V67-SUM('Allocation Table'!C67,'Allocation Table'!E67,'Allocation Table'!G67,'Allocation Table'!I67),J$7+'Allocation Table'!$V67-SUM('Allocation Table'!C67,'Allocation Table'!E67,'Allocation Table'!G67,'Allocation Table'!I67),K71*(1+J$6/12))),0)</f>
        <v>0</v>
      </c>
      <c r="K72" s="13">
        <f t="shared" si="6"/>
        <v>0</v>
      </c>
      <c r="L72" s="14">
        <f>IFERROR(IF(M71=0,0,IF(M71*(1+L$6/12)&gt;L$7+'Allocation Table'!$V67-SUM('Allocation Table'!C67,'Allocation Table'!E67,'Allocation Table'!G67,'Allocation Table'!I67,'Allocation Table'!K67),L$7+'Allocation Table'!$V67-SUM('Allocation Table'!C67,'Allocation Table'!E67,'Allocation Table'!G67,'Allocation Table'!I67,'Allocation Table'!K67),M71*(1+L$6/12))),0)</f>
        <v>0</v>
      </c>
      <c r="M72" s="20">
        <f t="shared" si="7"/>
        <v>0</v>
      </c>
      <c r="N72" s="14">
        <f>IFERROR(IF(O71=0,0,IF(O71*(1+N$6/12)&gt;N$7+'Allocation Table'!$V67-SUM('Allocation Table'!C67,'Allocation Table'!E67,'Allocation Table'!G67,'Allocation Table'!I67,'Allocation Table'!K67,'Allocation Table'!M67),N$7+'Allocation Table'!$V67-SUM('Allocation Table'!C67,'Allocation Table'!E67,'Allocation Table'!G67,'Allocation Table'!I67,'Allocation Table'!K67,'Allocation Table'!M67),O71*(1+N$6/12))),0)</f>
        <v>6441</v>
      </c>
      <c r="O72" s="13">
        <f t="shared" si="8"/>
        <v>388818.14798000187</v>
      </c>
      <c r="P72" s="14">
        <f>IFERROR(IF(Q71=0,0,IF(Q71*(1+P$6/12)&gt;P$7+'Allocation Table'!$V67-SUM('Allocation Table'!C67,'Allocation Table'!E67,'Allocation Table'!G67,'Allocation Table'!I67,'Allocation Table'!K67,'Allocation Table'!M67,'Allocation Table'!O67),P$7+'Allocation Table'!$V67-SUM('Allocation Table'!C67,'Allocation Table'!E67,'Allocation Table'!G67,'Allocation Table'!I67,'Allocation Table'!K67,'Allocation Table'!M67,'Allocation Table'!O67),Q71*(1+P$6/12))),0)</f>
        <v>4800</v>
      </c>
      <c r="Q72" s="20">
        <f t="shared" si="9"/>
        <v>577408.07319207117</v>
      </c>
      <c r="R72" s="14">
        <f>IFERROR(IF(S71=0,0,IF(S71*(1+R$6/12)&gt;R$7+'Allocation Table'!$V67-SUM('Allocation Table'!C67,'Allocation Table'!E67,'Allocation Table'!G67,'Allocation Table'!I67,'Allocation Table'!K67,'Allocation Table'!M67,'Allocation Table'!O67,'Allocation Table'!Q67),R$7+'Allocation Table'!$V67-SUM('Allocation Table'!C67,'Allocation Table'!E67,'Allocation Table'!G67,'Allocation Table'!I67,'Allocation Table'!K67,'Allocation Table'!M67,'Allocation Table'!O67,'Allocation Table'!Q67),S71*(1+R$6/12))),0)</f>
        <v>0</v>
      </c>
      <c r="S72" s="13">
        <f t="shared" si="10"/>
        <v>0</v>
      </c>
      <c r="T72" s="14">
        <f>IFERROR(IF(U71=0,0,IF(U71*(1+T$6/12)&gt;T$7+'Allocation Table'!$V67-SUM('Allocation Table'!C67,'Allocation Table'!E67,'Allocation Table'!G67,'Allocation Table'!I67,'Allocation Table'!K67,'Allocation Table'!M67,'Allocation Table'!O67,'Allocation Table'!Q67,'Allocation Table'!S67),T$7+'Allocation Table'!$V67-SUM('Allocation Table'!C67,'Allocation Table'!E67,'Allocation Table'!G67,'Allocation Table'!I67,'Allocation Table'!K67,'Allocation Table'!M67,'Allocation Table'!O67,'Allocation Table'!Q67,'Allocation Table'!S67),U71*(1+T$6/12))),0)</f>
        <v>0</v>
      </c>
      <c r="U72" s="21">
        <f t="shared" si="11"/>
        <v>0</v>
      </c>
      <c r="V72" s="19">
        <f t="shared" si="12"/>
        <v>966226.22117207304</v>
      </c>
    </row>
    <row r="73" spans="1:22" ht="15.5" outlineLevel="1" thickTop="1" thickBot="1" x14ac:dyDescent="0.4">
      <c r="A73" s="9">
        <f t="shared" si="1"/>
        <v>46905</v>
      </c>
      <c r="B73" s="14">
        <f>IFERROR(IF(C72=0,0,IF(C72*(1+B$6/12)&gt;B$7+B$2+'Allocation Table'!$V68,B$7+B$2+'Allocation Table'!$V68,C72*(1+B$6/12))),0)</f>
        <v>0</v>
      </c>
      <c r="C73" s="24">
        <f t="shared" si="2"/>
        <v>0</v>
      </c>
      <c r="D73" s="14">
        <f>IFERROR(IF(E72=0,0,IF(E72*(1+D$6/12)&gt;D$7+'Allocation Table'!$V68-'Allocation Table'!C68,D$7+'Allocation Table'!$V68-'Allocation Table'!C68,E72*(1+D$6/12))),0)</f>
        <v>0</v>
      </c>
      <c r="E73" s="20">
        <f t="shared" si="3"/>
        <v>0</v>
      </c>
      <c r="F73" s="14">
        <f>IFERROR(IF(G72=0,0,IF(G72*(1+F$6/12)&gt;F$7+'Allocation Table'!$V68-SUM('Allocation Table'!C68,'Allocation Table'!E68),F$7+'Allocation Table'!$V68-SUM('Allocation Table'!C68,'Allocation Table'!E68),G72*(1+F$6/12))),0)</f>
        <v>0</v>
      </c>
      <c r="G73" s="13">
        <f t="shared" si="4"/>
        <v>0</v>
      </c>
      <c r="H73" s="14">
        <f>IFERROR(IF(I72=0,0,IF(I72*(1+H$6/12)&gt;H$7+'Allocation Table'!$V68-SUM('Allocation Table'!C68,'Allocation Table'!E68,'Allocation Table'!G68),H$7+'Allocation Table'!$V68-SUM('Allocation Table'!C68,'Allocation Table'!E68,'Allocation Table'!G68),I72*(1+H$6/12))),0)</f>
        <v>0</v>
      </c>
      <c r="I73" s="20">
        <f t="shared" si="5"/>
        <v>0</v>
      </c>
      <c r="J73" s="14">
        <f>IFERROR(IF(K72=0,0,IF(K72*(1+J$6/12)&gt;J$7+'Allocation Table'!$V68-SUM('Allocation Table'!C68,'Allocation Table'!E68,'Allocation Table'!G68,'Allocation Table'!I68),J$7+'Allocation Table'!$V68-SUM('Allocation Table'!C68,'Allocation Table'!E68,'Allocation Table'!G68,'Allocation Table'!I68),K72*(1+J$6/12))),0)</f>
        <v>0</v>
      </c>
      <c r="K73" s="13">
        <f t="shared" si="6"/>
        <v>0</v>
      </c>
      <c r="L73" s="14">
        <f>IFERROR(IF(M72=0,0,IF(M72*(1+L$6/12)&gt;L$7+'Allocation Table'!$V68-SUM('Allocation Table'!C68,'Allocation Table'!E68,'Allocation Table'!G68,'Allocation Table'!I68,'Allocation Table'!K68),L$7+'Allocation Table'!$V68-SUM('Allocation Table'!C68,'Allocation Table'!E68,'Allocation Table'!G68,'Allocation Table'!I68,'Allocation Table'!K68),M72*(1+L$6/12))),0)</f>
        <v>0</v>
      </c>
      <c r="M73" s="20">
        <f t="shared" si="7"/>
        <v>0</v>
      </c>
      <c r="N73" s="14">
        <f>IFERROR(IF(O72=0,0,IF(O72*(1+N$6/12)&gt;N$7+'Allocation Table'!$V68-SUM('Allocation Table'!C68,'Allocation Table'!E68,'Allocation Table'!G68,'Allocation Table'!I68,'Allocation Table'!K68,'Allocation Table'!M68),N$7+'Allocation Table'!$V68-SUM('Allocation Table'!C68,'Allocation Table'!E68,'Allocation Table'!G68,'Allocation Table'!I68,'Allocation Table'!K68,'Allocation Table'!M68),O72*(1+N$6/12))),0)</f>
        <v>6441</v>
      </c>
      <c r="O73" s="13">
        <f t="shared" si="8"/>
        <v>383673.20847326855</v>
      </c>
      <c r="P73" s="14">
        <f>IFERROR(IF(Q72=0,0,IF(Q72*(1+P$6/12)&gt;P$7+'Allocation Table'!$V68-SUM('Allocation Table'!C68,'Allocation Table'!E68,'Allocation Table'!G68,'Allocation Table'!I68,'Allocation Table'!K68,'Allocation Table'!M68,'Allocation Table'!O68),P$7+'Allocation Table'!$V68-SUM('Allocation Table'!C68,'Allocation Table'!E68,'Allocation Table'!G68,'Allocation Table'!I68,'Allocation Table'!K68,'Allocation Table'!M68,'Allocation Table'!O68),Q72*(1+P$6/12))),0)</f>
        <v>4800</v>
      </c>
      <c r="Q73" s="20">
        <f t="shared" si="9"/>
        <v>574773.35346654139</v>
      </c>
      <c r="R73" s="14">
        <f>IFERROR(IF(S72=0,0,IF(S72*(1+R$6/12)&gt;R$7+'Allocation Table'!$V68-SUM('Allocation Table'!C68,'Allocation Table'!E68,'Allocation Table'!G68,'Allocation Table'!I68,'Allocation Table'!K68,'Allocation Table'!M68,'Allocation Table'!O68,'Allocation Table'!Q68),R$7+'Allocation Table'!$V68-SUM('Allocation Table'!C68,'Allocation Table'!E68,'Allocation Table'!G68,'Allocation Table'!I68,'Allocation Table'!K68,'Allocation Table'!M68,'Allocation Table'!O68,'Allocation Table'!Q68),S72*(1+R$6/12))),0)</f>
        <v>0</v>
      </c>
      <c r="S73" s="13">
        <f t="shared" si="10"/>
        <v>0</v>
      </c>
      <c r="T73" s="14">
        <f>IFERROR(IF(U72=0,0,IF(U72*(1+T$6/12)&gt;T$7+'Allocation Table'!$V68-SUM('Allocation Table'!C68,'Allocation Table'!E68,'Allocation Table'!G68,'Allocation Table'!I68,'Allocation Table'!K68,'Allocation Table'!M68,'Allocation Table'!O68,'Allocation Table'!Q68,'Allocation Table'!S68),T$7+'Allocation Table'!$V68-SUM('Allocation Table'!C68,'Allocation Table'!E68,'Allocation Table'!G68,'Allocation Table'!I68,'Allocation Table'!K68,'Allocation Table'!M68,'Allocation Table'!O68,'Allocation Table'!Q68,'Allocation Table'!S68),U72*(1+T$6/12))),0)</f>
        <v>0</v>
      </c>
      <c r="U73" s="21">
        <f t="shared" si="11"/>
        <v>0</v>
      </c>
      <c r="V73" s="19">
        <f t="shared" si="12"/>
        <v>958446.56193980994</v>
      </c>
    </row>
    <row r="74" spans="1:22" ht="15.5" outlineLevel="1" thickTop="1" thickBot="1" x14ac:dyDescent="0.4">
      <c r="A74" s="9">
        <f t="shared" si="1"/>
        <v>46935</v>
      </c>
      <c r="B74" s="14">
        <f>IFERROR(IF(C73=0,0,IF(C73*(1+B$6/12)&gt;B$7+B$2+'Allocation Table'!$V69,B$7+B$2+'Allocation Table'!$V69,C73*(1+B$6/12))),0)</f>
        <v>0</v>
      </c>
      <c r="C74" s="24">
        <f t="shared" si="2"/>
        <v>0</v>
      </c>
      <c r="D74" s="14">
        <f>IFERROR(IF(E73=0,0,IF(E73*(1+D$6/12)&gt;D$7+'Allocation Table'!$V69-'Allocation Table'!C69,D$7+'Allocation Table'!$V69-'Allocation Table'!C69,E73*(1+D$6/12))),0)</f>
        <v>0</v>
      </c>
      <c r="E74" s="20">
        <f t="shared" si="3"/>
        <v>0</v>
      </c>
      <c r="F74" s="14">
        <f>IFERROR(IF(G73=0,0,IF(G73*(1+F$6/12)&gt;F$7+'Allocation Table'!$V69-SUM('Allocation Table'!C69,'Allocation Table'!E69),F$7+'Allocation Table'!$V69-SUM('Allocation Table'!C69,'Allocation Table'!E69),G73*(1+F$6/12))),0)</f>
        <v>0</v>
      </c>
      <c r="G74" s="13">
        <f t="shared" si="4"/>
        <v>0</v>
      </c>
      <c r="H74" s="14">
        <f>IFERROR(IF(I73=0,0,IF(I73*(1+H$6/12)&gt;H$7+'Allocation Table'!$V69-SUM('Allocation Table'!C69,'Allocation Table'!E69,'Allocation Table'!G69),H$7+'Allocation Table'!$V69-SUM('Allocation Table'!C69,'Allocation Table'!E69,'Allocation Table'!G69),I73*(1+H$6/12))),0)</f>
        <v>0</v>
      </c>
      <c r="I74" s="20">
        <f t="shared" si="5"/>
        <v>0</v>
      </c>
      <c r="J74" s="14">
        <f>IFERROR(IF(K73=0,0,IF(K73*(1+J$6/12)&gt;J$7+'Allocation Table'!$V69-SUM('Allocation Table'!C69,'Allocation Table'!E69,'Allocation Table'!G69,'Allocation Table'!I69),J$7+'Allocation Table'!$V69-SUM('Allocation Table'!C69,'Allocation Table'!E69,'Allocation Table'!G69,'Allocation Table'!I69),K73*(1+J$6/12))),0)</f>
        <v>0</v>
      </c>
      <c r="K74" s="13">
        <f t="shared" si="6"/>
        <v>0</v>
      </c>
      <c r="L74" s="14">
        <f>IFERROR(IF(M73=0,0,IF(M73*(1+L$6/12)&gt;L$7+'Allocation Table'!$V69-SUM('Allocation Table'!C69,'Allocation Table'!E69,'Allocation Table'!G69,'Allocation Table'!I69,'Allocation Table'!K69),L$7+'Allocation Table'!$V69-SUM('Allocation Table'!C69,'Allocation Table'!E69,'Allocation Table'!G69,'Allocation Table'!I69,'Allocation Table'!K69),M73*(1+L$6/12))),0)</f>
        <v>0</v>
      </c>
      <c r="M74" s="20">
        <f t="shared" si="7"/>
        <v>0</v>
      </c>
      <c r="N74" s="14">
        <f>IFERROR(IF(O73=0,0,IF(O73*(1+N$6/12)&gt;N$7+'Allocation Table'!$V69-SUM('Allocation Table'!C69,'Allocation Table'!E69,'Allocation Table'!G69,'Allocation Table'!I69,'Allocation Table'!K69,'Allocation Table'!M69),N$7+'Allocation Table'!$V69-SUM('Allocation Table'!C69,'Allocation Table'!E69,'Allocation Table'!G69,'Allocation Table'!I69,'Allocation Table'!K69,'Allocation Table'!M69),O73*(1+N$6/12))),0)</f>
        <v>6441</v>
      </c>
      <c r="O74" s="13">
        <f t="shared" si="8"/>
        <v>378511.11916817946</v>
      </c>
      <c r="P74" s="14">
        <f>IFERROR(IF(Q73=0,0,IF(Q73*(1+P$6/12)&gt;P$7+'Allocation Table'!$V69-SUM('Allocation Table'!C69,'Allocation Table'!E69,'Allocation Table'!G69,'Allocation Table'!I69,'Allocation Table'!K69,'Allocation Table'!M69,'Allocation Table'!O69),P$7+'Allocation Table'!$V69-SUM('Allocation Table'!C69,'Allocation Table'!E69,'Allocation Table'!G69,'Allocation Table'!I69,'Allocation Table'!K69,'Allocation Table'!M69,'Allocation Table'!O69),Q73*(1+P$6/12))),0)</f>
        <v>4800</v>
      </c>
      <c r="Q74" s="20">
        <f t="shared" si="9"/>
        <v>572128.75354204082</v>
      </c>
      <c r="R74" s="14">
        <f>IFERROR(IF(S73=0,0,IF(S73*(1+R$6/12)&gt;R$7+'Allocation Table'!$V69-SUM('Allocation Table'!C69,'Allocation Table'!E69,'Allocation Table'!G69,'Allocation Table'!I69,'Allocation Table'!K69,'Allocation Table'!M69,'Allocation Table'!O69,'Allocation Table'!Q69),R$7+'Allocation Table'!$V69-SUM('Allocation Table'!C69,'Allocation Table'!E69,'Allocation Table'!G69,'Allocation Table'!I69,'Allocation Table'!K69,'Allocation Table'!M69,'Allocation Table'!O69,'Allocation Table'!Q69),S73*(1+R$6/12))),0)</f>
        <v>0</v>
      </c>
      <c r="S74" s="13">
        <f t="shared" si="10"/>
        <v>0</v>
      </c>
      <c r="T74" s="14">
        <f>IFERROR(IF(U73=0,0,IF(U73*(1+T$6/12)&gt;T$7+'Allocation Table'!$V69-SUM('Allocation Table'!C69,'Allocation Table'!E69,'Allocation Table'!G69,'Allocation Table'!I69,'Allocation Table'!K69,'Allocation Table'!M69,'Allocation Table'!O69,'Allocation Table'!Q69,'Allocation Table'!S69),T$7+'Allocation Table'!$V69-SUM('Allocation Table'!C69,'Allocation Table'!E69,'Allocation Table'!G69,'Allocation Table'!I69,'Allocation Table'!K69,'Allocation Table'!M69,'Allocation Table'!O69,'Allocation Table'!Q69,'Allocation Table'!S69),U73*(1+T$6/12))),0)</f>
        <v>0</v>
      </c>
      <c r="U74" s="21">
        <f t="shared" si="11"/>
        <v>0</v>
      </c>
      <c r="V74" s="19">
        <f t="shared" ref="V74:V105" si="13">C74+E74+G74+I74+K74+M74+O74+Q74+S74+U74</f>
        <v>950639.87271022028</v>
      </c>
    </row>
    <row r="75" spans="1:22" ht="15.5" outlineLevel="1" thickTop="1" thickBot="1" x14ac:dyDescent="0.4">
      <c r="A75" s="9">
        <f t="shared" si="1"/>
        <v>46966</v>
      </c>
      <c r="B75" s="14">
        <f>IFERROR(IF(C74=0,0,IF(C74*(1+B$6/12)&gt;B$7+B$2+'Allocation Table'!$V70,B$7+B$2+'Allocation Table'!$V70,C74*(1+B$6/12))),0)</f>
        <v>0</v>
      </c>
      <c r="C75" s="24">
        <f t="shared" si="2"/>
        <v>0</v>
      </c>
      <c r="D75" s="14">
        <f>IFERROR(IF(E74=0,0,IF(E74*(1+D$6/12)&gt;D$7+'Allocation Table'!$V70-'Allocation Table'!C70,D$7+'Allocation Table'!$V70-'Allocation Table'!C70,E74*(1+D$6/12))),0)</f>
        <v>0</v>
      </c>
      <c r="E75" s="20">
        <f t="shared" si="3"/>
        <v>0</v>
      </c>
      <c r="F75" s="14">
        <f>IFERROR(IF(G74=0,0,IF(G74*(1+F$6/12)&gt;F$7+'Allocation Table'!$V70-SUM('Allocation Table'!C70,'Allocation Table'!E70),F$7+'Allocation Table'!$V70-SUM('Allocation Table'!C70,'Allocation Table'!E70),G74*(1+F$6/12))),0)</f>
        <v>0</v>
      </c>
      <c r="G75" s="13">
        <f t="shared" si="4"/>
        <v>0</v>
      </c>
      <c r="H75" s="14">
        <f>IFERROR(IF(I74=0,0,IF(I74*(1+H$6/12)&gt;H$7+'Allocation Table'!$V70-SUM('Allocation Table'!C70,'Allocation Table'!E70,'Allocation Table'!G70),H$7+'Allocation Table'!$V70-SUM('Allocation Table'!C70,'Allocation Table'!E70,'Allocation Table'!G70),I74*(1+H$6/12))),0)</f>
        <v>0</v>
      </c>
      <c r="I75" s="20">
        <f t="shared" si="5"/>
        <v>0</v>
      </c>
      <c r="J75" s="14">
        <f>IFERROR(IF(K74=0,0,IF(K74*(1+J$6/12)&gt;J$7+'Allocation Table'!$V70-SUM('Allocation Table'!C70,'Allocation Table'!E70,'Allocation Table'!G70,'Allocation Table'!I70),J$7+'Allocation Table'!$V70-SUM('Allocation Table'!C70,'Allocation Table'!E70,'Allocation Table'!G70,'Allocation Table'!I70),K74*(1+J$6/12))),0)</f>
        <v>0</v>
      </c>
      <c r="K75" s="13">
        <f t="shared" si="6"/>
        <v>0</v>
      </c>
      <c r="L75" s="14">
        <f>IFERROR(IF(M74=0,0,IF(M74*(1+L$6/12)&gt;L$7+'Allocation Table'!$V70-SUM('Allocation Table'!C70,'Allocation Table'!E70,'Allocation Table'!G70,'Allocation Table'!I70,'Allocation Table'!K70),L$7+'Allocation Table'!$V70-SUM('Allocation Table'!C70,'Allocation Table'!E70,'Allocation Table'!G70,'Allocation Table'!I70,'Allocation Table'!K70),M74*(1+L$6/12))),0)</f>
        <v>0</v>
      </c>
      <c r="M75" s="20">
        <f t="shared" si="7"/>
        <v>0</v>
      </c>
      <c r="N75" s="14">
        <f>IFERROR(IF(O74=0,0,IF(O74*(1+N$6/12)&gt;N$7+'Allocation Table'!$V70-SUM('Allocation Table'!C70,'Allocation Table'!E70,'Allocation Table'!G70,'Allocation Table'!I70,'Allocation Table'!K70,'Allocation Table'!M70),N$7+'Allocation Table'!$V70-SUM('Allocation Table'!C70,'Allocation Table'!E70,'Allocation Table'!G70,'Allocation Table'!I70,'Allocation Table'!K70,'Allocation Table'!M70),O74*(1+N$6/12))),0)</f>
        <v>6441</v>
      </c>
      <c r="O75" s="13">
        <f t="shared" si="8"/>
        <v>373331.82289874007</v>
      </c>
      <c r="P75" s="14">
        <f>IFERROR(IF(Q74=0,0,IF(Q74*(1+P$6/12)&gt;P$7+'Allocation Table'!$V70-SUM('Allocation Table'!C70,'Allocation Table'!E70,'Allocation Table'!G70,'Allocation Table'!I70,'Allocation Table'!K70,'Allocation Table'!M70,'Allocation Table'!O70),P$7+'Allocation Table'!$V70-SUM('Allocation Table'!C70,'Allocation Table'!E70,'Allocation Table'!G70,'Allocation Table'!I70,'Allocation Table'!K70,'Allocation Table'!M70,'Allocation Table'!O70),Q74*(1+P$6/12))),0)</f>
        <v>4800</v>
      </c>
      <c r="Q75" s="20">
        <f t="shared" si="9"/>
        <v>569474.23636782344</v>
      </c>
      <c r="R75" s="14">
        <f>IFERROR(IF(S74=0,0,IF(S74*(1+R$6/12)&gt;R$7+'Allocation Table'!$V70-SUM('Allocation Table'!C70,'Allocation Table'!E70,'Allocation Table'!G70,'Allocation Table'!I70,'Allocation Table'!K70,'Allocation Table'!M70,'Allocation Table'!O70,'Allocation Table'!Q70),R$7+'Allocation Table'!$V70-SUM('Allocation Table'!C70,'Allocation Table'!E70,'Allocation Table'!G70,'Allocation Table'!I70,'Allocation Table'!K70,'Allocation Table'!M70,'Allocation Table'!O70,'Allocation Table'!Q70),S74*(1+R$6/12))),0)</f>
        <v>0</v>
      </c>
      <c r="S75" s="13">
        <f t="shared" si="10"/>
        <v>0</v>
      </c>
      <c r="T75" s="14">
        <f>IFERROR(IF(U74=0,0,IF(U74*(1+T$6/12)&gt;T$7+'Allocation Table'!$V70-SUM('Allocation Table'!C70,'Allocation Table'!E70,'Allocation Table'!G70,'Allocation Table'!I70,'Allocation Table'!K70,'Allocation Table'!M70,'Allocation Table'!O70,'Allocation Table'!Q70,'Allocation Table'!S70),T$7+'Allocation Table'!$V70-SUM('Allocation Table'!C70,'Allocation Table'!E70,'Allocation Table'!G70,'Allocation Table'!I70,'Allocation Table'!K70,'Allocation Table'!M70,'Allocation Table'!O70,'Allocation Table'!Q70,'Allocation Table'!S70),U74*(1+T$6/12))),0)</f>
        <v>0</v>
      </c>
      <c r="U75" s="21">
        <f t="shared" si="11"/>
        <v>0</v>
      </c>
      <c r="V75" s="19">
        <f t="shared" si="13"/>
        <v>942806.0592665635</v>
      </c>
    </row>
    <row r="76" spans="1:22" ht="15.5" outlineLevel="1" thickTop="1" thickBot="1" x14ac:dyDescent="0.4">
      <c r="A76" s="9">
        <f t="shared" ref="A76:A130" si="14">DATE(YEAR(A75),MONTH(A75)+1,1)</f>
        <v>46997</v>
      </c>
      <c r="B76" s="14">
        <f>IFERROR(IF(C75=0,0,IF(C75*(1+B$6/12)&gt;B$7+B$2+'Allocation Table'!$V71,B$7+B$2+'Allocation Table'!$V71,C75*(1+B$6/12))),0)</f>
        <v>0</v>
      </c>
      <c r="C76" s="24">
        <f t="shared" ref="C76:C130" si="15">IFERROR(C75*(1+B$6/12)-B76,0)</f>
        <v>0</v>
      </c>
      <c r="D76" s="14">
        <f>IFERROR(IF(E75=0,0,IF(E75*(1+D$6/12)&gt;D$7+'Allocation Table'!$V71-'Allocation Table'!C71,D$7+'Allocation Table'!$V71-'Allocation Table'!C71,E75*(1+D$6/12))),0)</f>
        <v>0</v>
      </c>
      <c r="E76" s="20">
        <f t="shared" ref="E76:E130" si="16">IFERROR(E75*(1+D$6/12)-D76,0)</f>
        <v>0</v>
      </c>
      <c r="F76" s="14">
        <f>IFERROR(IF(G75=0,0,IF(G75*(1+F$6/12)&gt;F$7+'Allocation Table'!$V71-SUM('Allocation Table'!C71,'Allocation Table'!E71),F$7+'Allocation Table'!$V71-SUM('Allocation Table'!C71,'Allocation Table'!E71),G75*(1+F$6/12))),0)</f>
        <v>0</v>
      </c>
      <c r="G76" s="13">
        <f t="shared" ref="G76:G130" si="17">IFERROR(G75*(1+F$6/12)-F76,0)</f>
        <v>0</v>
      </c>
      <c r="H76" s="14">
        <f>IFERROR(IF(I75=0,0,IF(I75*(1+H$6/12)&gt;H$7+'Allocation Table'!$V71-SUM('Allocation Table'!C71,'Allocation Table'!E71,'Allocation Table'!G71),H$7+'Allocation Table'!$V71-SUM('Allocation Table'!C71,'Allocation Table'!E71,'Allocation Table'!G71),I75*(1+H$6/12))),0)</f>
        <v>0</v>
      </c>
      <c r="I76" s="20">
        <f t="shared" ref="I76:I130" si="18">IFERROR(I75*(1+H$6/12)-H76,0)</f>
        <v>0</v>
      </c>
      <c r="J76" s="14">
        <f>IFERROR(IF(K75=0,0,IF(K75*(1+J$6/12)&gt;J$7+'Allocation Table'!$V71-SUM('Allocation Table'!C71,'Allocation Table'!E71,'Allocation Table'!G71,'Allocation Table'!I71),J$7+'Allocation Table'!$V71-SUM('Allocation Table'!C71,'Allocation Table'!E71,'Allocation Table'!G71,'Allocation Table'!I71),K75*(1+J$6/12))),0)</f>
        <v>0</v>
      </c>
      <c r="K76" s="13">
        <f t="shared" ref="K76:K130" si="19">IFERROR(K75*(1+J$6/12)-J76,0)</f>
        <v>0</v>
      </c>
      <c r="L76" s="14">
        <f>IFERROR(IF(M75=0,0,IF(M75*(1+L$6/12)&gt;L$7+'Allocation Table'!$V71-SUM('Allocation Table'!C71,'Allocation Table'!E71,'Allocation Table'!G71,'Allocation Table'!I71,'Allocation Table'!K71),L$7+'Allocation Table'!$V71-SUM('Allocation Table'!C71,'Allocation Table'!E71,'Allocation Table'!G71,'Allocation Table'!I71,'Allocation Table'!K71),M75*(1+L$6/12))),0)</f>
        <v>0</v>
      </c>
      <c r="M76" s="20">
        <f t="shared" ref="M76:M130" si="20">IFERROR(M75*(1+L$6/12)-L76,0)</f>
        <v>0</v>
      </c>
      <c r="N76" s="14">
        <f>IFERROR(IF(O75=0,0,IF(O75*(1+N$6/12)&gt;N$7+'Allocation Table'!$V71-SUM('Allocation Table'!C71,'Allocation Table'!E71,'Allocation Table'!G71,'Allocation Table'!I71,'Allocation Table'!K71,'Allocation Table'!M71),N$7+'Allocation Table'!$V71-SUM('Allocation Table'!C71,'Allocation Table'!E71,'Allocation Table'!G71,'Allocation Table'!I71,'Allocation Table'!K71,'Allocation Table'!M71),O75*(1+N$6/12))),0)</f>
        <v>6441</v>
      </c>
      <c r="O76" s="13">
        <f t="shared" ref="O76:O130" si="21">IFERROR(O75*(1+N$6/12)-N76,0)</f>
        <v>368135.26230840257</v>
      </c>
      <c r="P76" s="14">
        <f>IFERROR(IF(Q75=0,0,IF(Q75*(1+P$6/12)&gt;P$7+'Allocation Table'!$V71-SUM('Allocation Table'!C71,'Allocation Table'!E71,'Allocation Table'!G71,'Allocation Table'!I71,'Allocation Table'!K71,'Allocation Table'!M71,'Allocation Table'!O71),P$7+'Allocation Table'!$V71-SUM('Allocation Table'!C71,'Allocation Table'!E71,'Allocation Table'!G71,'Allocation Table'!I71,'Allocation Table'!K71,'Allocation Table'!M71,'Allocation Table'!O71),Q75*(1+P$6/12))),0)</f>
        <v>4800</v>
      </c>
      <c r="Q76" s="20">
        <f t="shared" ref="Q76:Q130" si="22">IFERROR(Q75*(1+P$6/12)-P76,0)</f>
        <v>566809.76475420268</v>
      </c>
      <c r="R76" s="14">
        <f>IFERROR(IF(S75=0,0,IF(S75*(1+R$6/12)&gt;R$7+'Allocation Table'!$V71-SUM('Allocation Table'!C71,'Allocation Table'!E71,'Allocation Table'!G71,'Allocation Table'!I71,'Allocation Table'!K71,'Allocation Table'!M71,'Allocation Table'!O71,'Allocation Table'!Q71),R$7+'Allocation Table'!$V71-SUM('Allocation Table'!C71,'Allocation Table'!E71,'Allocation Table'!G71,'Allocation Table'!I71,'Allocation Table'!K71,'Allocation Table'!M71,'Allocation Table'!O71,'Allocation Table'!Q71),S75*(1+R$6/12))),0)</f>
        <v>0</v>
      </c>
      <c r="S76" s="13">
        <f t="shared" ref="S76:S130" si="23">IFERROR(S75*(1+R$6/12)-R76,0)</f>
        <v>0</v>
      </c>
      <c r="T76" s="14">
        <f>IFERROR(IF(U75=0,0,IF(U75*(1+T$6/12)&gt;T$7+'Allocation Table'!$V71-SUM('Allocation Table'!C71,'Allocation Table'!E71,'Allocation Table'!G71,'Allocation Table'!I71,'Allocation Table'!K71,'Allocation Table'!M71,'Allocation Table'!O71,'Allocation Table'!Q71,'Allocation Table'!S71),T$7+'Allocation Table'!$V71-SUM('Allocation Table'!C71,'Allocation Table'!E71,'Allocation Table'!G71,'Allocation Table'!I71,'Allocation Table'!K71,'Allocation Table'!M71,'Allocation Table'!O71,'Allocation Table'!Q71,'Allocation Table'!S71),U75*(1+T$6/12))),0)</f>
        <v>0</v>
      </c>
      <c r="U76" s="21">
        <f t="shared" ref="U76:U130" si="24">IFERROR(U75*(1+T$6/12)-T76,0)</f>
        <v>0</v>
      </c>
      <c r="V76" s="19">
        <f t="shared" si="13"/>
        <v>934945.02706260525</v>
      </c>
    </row>
    <row r="77" spans="1:22" ht="15.5" outlineLevel="1" thickTop="1" thickBot="1" x14ac:dyDescent="0.4">
      <c r="A77" s="9">
        <f t="shared" si="14"/>
        <v>47027</v>
      </c>
      <c r="B77" s="14">
        <f>IFERROR(IF(C76=0,0,IF(C76*(1+B$6/12)&gt;B$7+B$2+'Allocation Table'!$V72,B$7+B$2+'Allocation Table'!$V72,C76*(1+B$6/12))),0)</f>
        <v>0</v>
      </c>
      <c r="C77" s="24">
        <f t="shared" si="15"/>
        <v>0</v>
      </c>
      <c r="D77" s="14">
        <f>IFERROR(IF(E76=0,0,IF(E76*(1+D$6/12)&gt;D$7+'Allocation Table'!$V72-'Allocation Table'!C72,D$7+'Allocation Table'!$V72-'Allocation Table'!C72,E76*(1+D$6/12))),0)</f>
        <v>0</v>
      </c>
      <c r="E77" s="20">
        <f t="shared" si="16"/>
        <v>0</v>
      </c>
      <c r="F77" s="14">
        <f>IFERROR(IF(G76=0,0,IF(G76*(1+F$6/12)&gt;F$7+'Allocation Table'!$V72-SUM('Allocation Table'!C72,'Allocation Table'!E72),F$7+'Allocation Table'!$V72-SUM('Allocation Table'!C72,'Allocation Table'!E72),G76*(1+F$6/12))),0)</f>
        <v>0</v>
      </c>
      <c r="G77" s="13">
        <f t="shared" si="17"/>
        <v>0</v>
      </c>
      <c r="H77" s="14">
        <f>IFERROR(IF(I76=0,0,IF(I76*(1+H$6/12)&gt;H$7+'Allocation Table'!$V72-SUM('Allocation Table'!C72,'Allocation Table'!E72,'Allocation Table'!G72),H$7+'Allocation Table'!$V72-SUM('Allocation Table'!C72,'Allocation Table'!E72,'Allocation Table'!G72),I76*(1+H$6/12))),0)</f>
        <v>0</v>
      </c>
      <c r="I77" s="20">
        <f t="shared" si="18"/>
        <v>0</v>
      </c>
      <c r="J77" s="14">
        <f>IFERROR(IF(K76=0,0,IF(K76*(1+J$6/12)&gt;J$7+'Allocation Table'!$V72-SUM('Allocation Table'!C72,'Allocation Table'!E72,'Allocation Table'!G72,'Allocation Table'!I72),J$7+'Allocation Table'!$V72-SUM('Allocation Table'!C72,'Allocation Table'!E72,'Allocation Table'!G72,'Allocation Table'!I72),K76*(1+J$6/12))),0)</f>
        <v>0</v>
      </c>
      <c r="K77" s="13">
        <f t="shared" si="19"/>
        <v>0</v>
      </c>
      <c r="L77" s="14">
        <f>IFERROR(IF(M76=0,0,IF(M76*(1+L$6/12)&gt;L$7+'Allocation Table'!$V72-SUM('Allocation Table'!C72,'Allocation Table'!E72,'Allocation Table'!G72,'Allocation Table'!I72,'Allocation Table'!K72),L$7+'Allocation Table'!$V72-SUM('Allocation Table'!C72,'Allocation Table'!E72,'Allocation Table'!G72,'Allocation Table'!I72,'Allocation Table'!K72),M76*(1+L$6/12))),0)</f>
        <v>0</v>
      </c>
      <c r="M77" s="20">
        <f t="shared" si="20"/>
        <v>0</v>
      </c>
      <c r="N77" s="14">
        <f>IFERROR(IF(O76=0,0,IF(O76*(1+N$6/12)&gt;N$7+'Allocation Table'!$V72-SUM('Allocation Table'!C72,'Allocation Table'!E72,'Allocation Table'!G72,'Allocation Table'!I72,'Allocation Table'!K72,'Allocation Table'!M72),N$7+'Allocation Table'!$V72-SUM('Allocation Table'!C72,'Allocation Table'!E72,'Allocation Table'!G72,'Allocation Table'!I72,'Allocation Table'!K72,'Allocation Table'!M72),O76*(1+N$6/12))),0)</f>
        <v>6441</v>
      </c>
      <c r="O77" s="13">
        <f t="shared" si="21"/>
        <v>362921.37984943058</v>
      </c>
      <c r="P77" s="14">
        <f>IFERROR(IF(Q76=0,0,IF(Q76*(1+P$6/12)&gt;P$7+'Allocation Table'!$V72-SUM('Allocation Table'!C72,'Allocation Table'!E72,'Allocation Table'!G72,'Allocation Table'!I72,'Allocation Table'!K72,'Allocation Table'!M72,'Allocation Table'!O72),P$7+'Allocation Table'!$V72-SUM('Allocation Table'!C72,'Allocation Table'!E72,'Allocation Table'!G72,'Allocation Table'!I72,'Allocation Table'!K72,'Allocation Table'!M72,'Allocation Table'!O72),Q76*(1+P$6/12))),0)</f>
        <v>4800</v>
      </c>
      <c r="Q77" s="20">
        <f t="shared" si="22"/>
        <v>564135.30137203087</v>
      </c>
      <c r="R77" s="14">
        <f>IFERROR(IF(S76=0,0,IF(S76*(1+R$6/12)&gt;R$7+'Allocation Table'!$V72-SUM('Allocation Table'!C72,'Allocation Table'!E72,'Allocation Table'!G72,'Allocation Table'!I72,'Allocation Table'!K72,'Allocation Table'!M72,'Allocation Table'!O72,'Allocation Table'!Q72),R$7+'Allocation Table'!$V72-SUM('Allocation Table'!C72,'Allocation Table'!E72,'Allocation Table'!G72,'Allocation Table'!I72,'Allocation Table'!K72,'Allocation Table'!M72,'Allocation Table'!O72,'Allocation Table'!Q72),S76*(1+R$6/12))),0)</f>
        <v>0</v>
      </c>
      <c r="S77" s="13">
        <f t="shared" si="23"/>
        <v>0</v>
      </c>
      <c r="T77" s="14">
        <f>IFERROR(IF(U76=0,0,IF(U76*(1+T$6/12)&gt;T$7+'Allocation Table'!$V72-SUM('Allocation Table'!C72,'Allocation Table'!E72,'Allocation Table'!G72,'Allocation Table'!I72,'Allocation Table'!K72,'Allocation Table'!M72,'Allocation Table'!O72,'Allocation Table'!Q72,'Allocation Table'!S72),T$7+'Allocation Table'!$V72-SUM('Allocation Table'!C72,'Allocation Table'!E72,'Allocation Table'!G72,'Allocation Table'!I72,'Allocation Table'!K72,'Allocation Table'!M72,'Allocation Table'!O72,'Allocation Table'!Q72,'Allocation Table'!S72),U76*(1+T$6/12))),0)</f>
        <v>0</v>
      </c>
      <c r="U77" s="21">
        <f t="shared" si="24"/>
        <v>0</v>
      </c>
      <c r="V77" s="19">
        <f t="shared" si="13"/>
        <v>927056.68122146139</v>
      </c>
    </row>
    <row r="78" spans="1:22" ht="15.5" outlineLevel="1" thickTop="1" thickBot="1" x14ac:dyDescent="0.4">
      <c r="A78" s="9">
        <f t="shared" si="14"/>
        <v>47058</v>
      </c>
      <c r="B78" s="14">
        <f>IFERROR(IF(C77=0,0,IF(C77*(1+B$6/12)&gt;B$7+B$2+'Allocation Table'!$V73,B$7+B$2+'Allocation Table'!$V73,C77*(1+B$6/12))),0)</f>
        <v>0</v>
      </c>
      <c r="C78" s="24">
        <f t="shared" si="15"/>
        <v>0</v>
      </c>
      <c r="D78" s="14">
        <f>IFERROR(IF(E77=0,0,IF(E77*(1+D$6/12)&gt;D$7+'Allocation Table'!$V73-'Allocation Table'!C73,D$7+'Allocation Table'!$V73-'Allocation Table'!C73,E77*(1+D$6/12))),0)</f>
        <v>0</v>
      </c>
      <c r="E78" s="20">
        <f t="shared" si="16"/>
        <v>0</v>
      </c>
      <c r="F78" s="14">
        <f>IFERROR(IF(G77=0,0,IF(G77*(1+F$6/12)&gt;F$7+'Allocation Table'!$V73-SUM('Allocation Table'!C73,'Allocation Table'!E73),F$7+'Allocation Table'!$V73-SUM('Allocation Table'!C73,'Allocation Table'!E73),G77*(1+F$6/12))),0)</f>
        <v>0</v>
      </c>
      <c r="G78" s="13">
        <f t="shared" si="17"/>
        <v>0</v>
      </c>
      <c r="H78" s="14">
        <f>IFERROR(IF(I77=0,0,IF(I77*(1+H$6/12)&gt;H$7+'Allocation Table'!$V73-SUM('Allocation Table'!C73,'Allocation Table'!E73,'Allocation Table'!G73),H$7+'Allocation Table'!$V73-SUM('Allocation Table'!C73,'Allocation Table'!E73,'Allocation Table'!G73),I77*(1+H$6/12))),0)</f>
        <v>0</v>
      </c>
      <c r="I78" s="20">
        <f t="shared" si="18"/>
        <v>0</v>
      </c>
      <c r="J78" s="14">
        <f>IFERROR(IF(K77=0,0,IF(K77*(1+J$6/12)&gt;J$7+'Allocation Table'!$V73-SUM('Allocation Table'!C73,'Allocation Table'!E73,'Allocation Table'!G73,'Allocation Table'!I73),J$7+'Allocation Table'!$V73-SUM('Allocation Table'!C73,'Allocation Table'!E73,'Allocation Table'!G73,'Allocation Table'!I73),K77*(1+J$6/12))),0)</f>
        <v>0</v>
      </c>
      <c r="K78" s="13">
        <f t="shared" si="19"/>
        <v>0</v>
      </c>
      <c r="L78" s="14">
        <f>IFERROR(IF(M77=0,0,IF(M77*(1+L$6/12)&gt;L$7+'Allocation Table'!$V73-SUM('Allocation Table'!C73,'Allocation Table'!E73,'Allocation Table'!G73,'Allocation Table'!I73,'Allocation Table'!K73),L$7+'Allocation Table'!$V73-SUM('Allocation Table'!C73,'Allocation Table'!E73,'Allocation Table'!G73,'Allocation Table'!I73,'Allocation Table'!K73),M77*(1+L$6/12))),0)</f>
        <v>0</v>
      </c>
      <c r="M78" s="20">
        <f t="shared" si="20"/>
        <v>0</v>
      </c>
      <c r="N78" s="14">
        <f>IFERROR(IF(O77=0,0,IF(O77*(1+N$6/12)&gt;N$7+'Allocation Table'!$V73-SUM('Allocation Table'!C73,'Allocation Table'!E73,'Allocation Table'!G73,'Allocation Table'!I73,'Allocation Table'!K73,'Allocation Table'!M73),N$7+'Allocation Table'!$V73-SUM('Allocation Table'!C73,'Allocation Table'!E73,'Allocation Table'!G73,'Allocation Table'!I73,'Allocation Table'!K73,'Allocation Table'!M73),O77*(1+N$6/12))),0)</f>
        <v>6441</v>
      </c>
      <c r="O78" s="13">
        <f t="shared" si="21"/>
        <v>357690.11778226204</v>
      </c>
      <c r="P78" s="14">
        <f>IFERROR(IF(Q77=0,0,IF(Q77*(1+P$6/12)&gt;P$7+'Allocation Table'!$V73-SUM('Allocation Table'!C73,'Allocation Table'!E73,'Allocation Table'!G73,'Allocation Table'!I73,'Allocation Table'!K73,'Allocation Table'!M73,'Allocation Table'!O73),P$7+'Allocation Table'!$V73-SUM('Allocation Table'!C73,'Allocation Table'!E73,'Allocation Table'!G73,'Allocation Table'!I73,'Allocation Table'!K73,'Allocation Table'!M73,'Allocation Table'!O73),Q77*(1+P$6/12))),0)</f>
        <v>4800</v>
      </c>
      <c r="Q78" s="20">
        <f t="shared" si="22"/>
        <v>561450.80875217589</v>
      </c>
      <c r="R78" s="14">
        <f>IFERROR(IF(S77=0,0,IF(S77*(1+R$6/12)&gt;R$7+'Allocation Table'!$V73-SUM('Allocation Table'!C73,'Allocation Table'!E73,'Allocation Table'!G73,'Allocation Table'!I73,'Allocation Table'!K73,'Allocation Table'!M73,'Allocation Table'!O73,'Allocation Table'!Q73),R$7+'Allocation Table'!$V73-SUM('Allocation Table'!C73,'Allocation Table'!E73,'Allocation Table'!G73,'Allocation Table'!I73,'Allocation Table'!K73,'Allocation Table'!M73,'Allocation Table'!O73,'Allocation Table'!Q73),S77*(1+R$6/12))),0)</f>
        <v>0</v>
      </c>
      <c r="S78" s="13">
        <f t="shared" si="23"/>
        <v>0</v>
      </c>
      <c r="T78" s="14">
        <f>IFERROR(IF(U77=0,0,IF(U77*(1+T$6/12)&gt;T$7+'Allocation Table'!$V73-SUM('Allocation Table'!C73,'Allocation Table'!E73,'Allocation Table'!G73,'Allocation Table'!I73,'Allocation Table'!K73,'Allocation Table'!M73,'Allocation Table'!O73,'Allocation Table'!Q73,'Allocation Table'!S73),T$7+'Allocation Table'!$V73-SUM('Allocation Table'!C73,'Allocation Table'!E73,'Allocation Table'!G73,'Allocation Table'!I73,'Allocation Table'!K73,'Allocation Table'!M73,'Allocation Table'!O73,'Allocation Table'!Q73,'Allocation Table'!S73),U77*(1+T$6/12))),0)</f>
        <v>0</v>
      </c>
      <c r="U78" s="21">
        <f t="shared" si="24"/>
        <v>0</v>
      </c>
      <c r="V78" s="19">
        <f t="shared" si="13"/>
        <v>919140.92653443792</v>
      </c>
    </row>
    <row r="79" spans="1:22" ht="15.5" outlineLevel="1" thickTop="1" thickBot="1" x14ac:dyDescent="0.4">
      <c r="A79" s="9">
        <f t="shared" si="14"/>
        <v>47088</v>
      </c>
      <c r="B79" s="14">
        <f>IFERROR(IF(C78=0,0,IF(C78*(1+B$6/12)&gt;B$7+B$2+'Allocation Table'!$V74,B$7+B$2+'Allocation Table'!$V74,C78*(1+B$6/12))),0)</f>
        <v>0</v>
      </c>
      <c r="C79" s="24">
        <f t="shared" si="15"/>
        <v>0</v>
      </c>
      <c r="D79" s="14">
        <f>IFERROR(IF(E78=0,0,IF(E78*(1+D$6/12)&gt;D$7+'Allocation Table'!$V74-'Allocation Table'!C74,D$7+'Allocation Table'!$V74-'Allocation Table'!C74,E78*(1+D$6/12))),0)</f>
        <v>0</v>
      </c>
      <c r="E79" s="20">
        <f t="shared" si="16"/>
        <v>0</v>
      </c>
      <c r="F79" s="14">
        <f>IFERROR(IF(G78=0,0,IF(G78*(1+F$6/12)&gt;F$7+'Allocation Table'!$V74-SUM('Allocation Table'!C74,'Allocation Table'!E74),F$7+'Allocation Table'!$V74-SUM('Allocation Table'!C74,'Allocation Table'!E74),G78*(1+F$6/12))),0)</f>
        <v>0</v>
      </c>
      <c r="G79" s="13">
        <f t="shared" si="17"/>
        <v>0</v>
      </c>
      <c r="H79" s="14">
        <f>IFERROR(IF(I78=0,0,IF(I78*(1+H$6/12)&gt;H$7+'Allocation Table'!$V74-SUM('Allocation Table'!C74,'Allocation Table'!E74,'Allocation Table'!G74),H$7+'Allocation Table'!$V74-SUM('Allocation Table'!C74,'Allocation Table'!E74,'Allocation Table'!G74),I78*(1+H$6/12))),0)</f>
        <v>0</v>
      </c>
      <c r="I79" s="20">
        <f t="shared" si="18"/>
        <v>0</v>
      </c>
      <c r="J79" s="14">
        <f>IFERROR(IF(K78=0,0,IF(K78*(1+J$6/12)&gt;J$7+'Allocation Table'!$V74-SUM('Allocation Table'!C74,'Allocation Table'!E74,'Allocation Table'!G74,'Allocation Table'!I74),J$7+'Allocation Table'!$V74-SUM('Allocation Table'!C74,'Allocation Table'!E74,'Allocation Table'!G74,'Allocation Table'!I74),K78*(1+J$6/12))),0)</f>
        <v>0</v>
      </c>
      <c r="K79" s="13">
        <f t="shared" si="19"/>
        <v>0</v>
      </c>
      <c r="L79" s="14">
        <f>IFERROR(IF(M78=0,0,IF(M78*(1+L$6/12)&gt;L$7+'Allocation Table'!$V74-SUM('Allocation Table'!C74,'Allocation Table'!E74,'Allocation Table'!G74,'Allocation Table'!I74,'Allocation Table'!K74),L$7+'Allocation Table'!$V74-SUM('Allocation Table'!C74,'Allocation Table'!E74,'Allocation Table'!G74,'Allocation Table'!I74,'Allocation Table'!K74),M78*(1+L$6/12))),0)</f>
        <v>0</v>
      </c>
      <c r="M79" s="20">
        <f t="shared" si="20"/>
        <v>0</v>
      </c>
      <c r="N79" s="14">
        <f>IFERROR(IF(O78=0,0,IF(O78*(1+N$6/12)&gt;N$7+'Allocation Table'!$V74-SUM('Allocation Table'!C74,'Allocation Table'!E74,'Allocation Table'!G74,'Allocation Table'!I74,'Allocation Table'!K74,'Allocation Table'!M74),N$7+'Allocation Table'!$V74-SUM('Allocation Table'!C74,'Allocation Table'!E74,'Allocation Table'!G74,'Allocation Table'!I74,'Allocation Table'!K74,'Allocation Table'!M74),O78*(1+N$6/12))),0)</f>
        <v>6441</v>
      </c>
      <c r="O79" s="13">
        <f t="shared" si="21"/>
        <v>352441.41817486961</v>
      </c>
      <c r="P79" s="14">
        <f>IFERROR(IF(Q78=0,0,IF(Q78*(1+P$6/12)&gt;P$7+'Allocation Table'!$V74-SUM('Allocation Table'!C74,'Allocation Table'!E74,'Allocation Table'!G74,'Allocation Table'!I74,'Allocation Table'!K74,'Allocation Table'!M74,'Allocation Table'!O74),P$7+'Allocation Table'!$V74-SUM('Allocation Table'!C74,'Allocation Table'!E74,'Allocation Table'!G74,'Allocation Table'!I74,'Allocation Table'!K74,'Allocation Table'!M74,'Allocation Table'!O74),Q78*(1+P$6/12))),0)</f>
        <v>4800</v>
      </c>
      <c r="Q79" s="20">
        <f t="shared" si="22"/>
        <v>558756.24928499653</v>
      </c>
      <c r="R79" s="14">
        <f>IFERROR(IF(S78=0,0,IF(S78*(1+R$6/12)&gt;R$7+'Allocation Table'!$V74-SUM('Allocation Table'!C74,'Allocation Table'!E74,'Allocation Table'!G74,'Allocation Table'!I74,'Allocation Table'!K74,'Allocation Table'!M74,'Allocation Table'!O74,'Allocation Table'!Q74),R$7+'Allocation Table'!$V74-SUM('Allocation Table'!C74,'Allocation Table'!E74,'Allocation Table'!G74,'Allocation Table'!I74,'Allocation Table'!K74,'Allocation Table'!M74,'Allocation Table'!O74,'Allocation Table'!Q74),S78*(1+R$6/12))),0)</f>
        <v>0</v>
      </c>
      <c r="S79" s="13">
        <f t="shared" si="23"/>
        <v>0</v>
      </c>
      <c r="T79" s="14">
        <f>IFERROR(IF(U78=0,0,IF(U78*(1+T$6/12)&gt;T$7+'Allocation Table'!$V74-SUM('Allocation Table'!C74,'Allocation Table'!E74,'Allocation Table'!G74,'Allocation Table'!I74,'Allocation Table'!K74,'Allocation Table'!M74,'Allocation Table'!O74,'Allocation Table'!Q74,'Allocation Table'!S74),T$7+'Allocation Table'!$V74-SUM('Allocation Table'!C74,'Allocation Table'!E74,'Allocation Table'!G74,'Allocation Table'!I74,'Allocation Table'!K74,'Allocation Table'!M74,'Allocation Table'!O74,'Allocation Table'!Q74,'Allocation Table'!S74),U78*(1+T$6/12))),0)</f>
        <v>0</v>
      </c>
      <c r="U79" s="21">
        <f t="shared" si="24"/>
        <v>0</v>
      </c>
      <c r="V79" s="19">
        <f t="shared" si="13"/>
        <v>911197.66745986615</v>
      </c>
    </row>
    <row r="80" spans="1:22" ht="15.5" outlineLevel="1" thickTop="1" thickBot="1" x14ac:dyDescent="0.4">
      <c r="A80" s="9">
        <f t="shared" si="14"/>
        <v>47119</v>
      </c>
      <c r="B80" s="14">
        <f>IFERROR(IF(C79=0,0,IF(C79*(1+B$6/12)&gt;B$7+B$2+'Allocation Table'!$V75,B$7+B$2+'Allocation Table'!$V75,C79*(1+B$6/12))),0)</f>
        <v>0</v>
      </c>
      <c r="C80" s="24">
        <f t="shared" si="15"/>
        <v>0</v>
      </c>
      <c r="D80" s="14">
        <f>IFERROR(IF(E79=0,0,IF(E79*(1+D$6/12)&gt;D$7+'Allocation Table'!$V75-'Allocation Table'!C75,D$7+'Allocation Table'!$V75-'Allocation Table'!C75,E79*(1+D$6/12))),0)</f>
        <v>0</v>
      </c>
      <c r="E80" s="20">
        <f t="shared" si="16"/>
        <v>0</v>
      </c>
      <c r="F80" s="14">
        <f>IFERROR(IF(G79=0,0,IF(G79*(1+F$6/12)&gt;F$7+'Allocation Table'!$V75-SUM('Allocation Table'!C75,'Allocation Table'!E75),F$7+'Allocation Table'!$V75-SUM('Allocation Table'!C75,'Allocation Table'!E75),G79*(1+F$6/12))),0)</f>
        <v>0</v>
      </c>
      <c r="G80" s="13">
        <f t="shared" si="17"/>
        <v>0</v>
      </c>
      <c r="H80" s="14">
        <f>IFERROR(IF(I79=0,0,IF(I79*(1+H$6/12)&gt;H$7+'Allocation Table'!$V75-SUM('Allocation Table'!C75,'Allocation Table'!E75,'Allocation Table'!G75),H$7+'Allocation Table'!$V75-SUM('Allocation Table'!C75,'Allocation Table'!E75,'Allocation Table'!G75),I79*(1+H$6/12))),0)</f>
        <v>0</v>
      </c>
      <c r="I80" s="20">
        <f t="shared" si="18"/>
        <v>0</v>
      </c>
      <c r="J80" s="14">
        <f>IFERROR(IF(K79=0,0,IF(K79*(1+J$6/12)&gt;J$7+'Allocation Table'!$V75-SUM('Allocation Table'!C75,'Allocation Table'!E75,'Allocation Table'!G75,'Allocation Table'!I75),J$7+'Allocation Table'!$V75-SUM('Allocation Table'!C75,'Allocation Table'!E75,'Allocation Table'!G75,'Allocation Table'!I75),K79*(1+J$6/12))),0)</f>
        <v>0</v>
      </c>
      <c r="K80" s="13">
        <f t="shared" si="19"/>
        <v>0</v>
      </c>
      <c r="L80" s="14">
        <f>IFERROR(IF(M79=0,0,IF(M79*(1+L$6/12)&gt;L$7+'Allocation Table'!$V75-SUM('Allocation Table'!C75,'Allocation Table'!E75,'Allocation Table'!G75,'Allocation Table'!I75,'Allocation Table'!K75),L$7+'Allocation Table'!$V75-SUM('Allocation Table'!C75,'Allocation Table'!E75,'Allocation Table'!G75,'Allocation Table'!I75,'Allocation Table'!K75),M79*(1+L$6/12))),0)</f>
        <v>0</v>
      </c>
      <c r="M80" s="20">
        <f t="shared" si="20"/>
        <v>0</v>
      </c>
      <c r="N80" s="14">
        <f>IFERROR(IF(O79=0,0,IF(O79*(1+N$6/12)&gt;N$7+'Allocation Table'!$V75-SUM('Allocation Table'!C75,'Allocation Table'!E75,'Allocation Table'!G75,'Allocation Table'!I75,'Allocation Table'!K75,'Allocation Table'!M75),N$7+'Allocation Table'!$V75-SUM('Allocation Table'!C75,'Allocation Table'!E75,'Allocation Table'!G75,'Allocation Table'!I75,'Allocation Table'!K75,'Allocation Table'!M75),O79*(1+N$6/12))),0)</f>
        <v>6441</v>
      </c>
      <c r="O80" s="13">
        <f t="shared" si="21"/>
        <v>347175.22290211922</v>
      </c>
      <c r="P80" s="14">
        <f>IFERROR(IF(Q79=0,0,IF(Q79*(1+P$6/12)&gt;P$7+'Allocation Table'!$V75-SUM('Allocation Table'!C75,'Allocation Table'!E75,'Allocation Table'!G75,'Allocation Table'!I75,'Allocation Table'!K75,'Allocation Table'!M75,'Allocation Table'!O75),P$7+'Allocation Table'!$V75-SUM('Allocation Table'!C75,'Allocation Table'!E75,'Allocation Table'!G75,'Allocation Table'!I75,'Allocation Table'!K75,'Allocation Table'!M75,'Allocation Table'!O75),Q79*(1+P$6/12))),0)</f>
        <v>4800</v>
      </c>
      <c r="Q80" s="20">
        <f t="shared" si="22"/>
        <v>556051.58521981526</v>
      </c>
      <c r="R80" s="14">
        <f>IFERROR(IF(S79=0,0,IF(S79*(1+R$6/12)&gt;R$7+'Allocation Table'!$V75-SUM('Allocation Table'!C75,'Allocation Table'!E75,'Allocation Table'!G75,'Allocation Table'!I75,'Allocation Table'!K75,'Allocation Table'!M75,'Allocation Table'!O75,'Allocation Table'!Q75),R$7+'Allocation Table'!$V75-SUM('Allocation Table'!C75,'Allocation Table'!E75,'Allocation Table'!G75,'Allocation Table'!I75,'Allocation Table'!K75,'Allocation Table'!M75,'Allocation Table'!O75,'Allocation Table'!Q75),S79*(1+R$6/12))),0)</f>
        <v>0</v>
      </c>
      <c r="S80" s="13">
        <f t="shared" si="23"/>
        <v>0</v>
      </c>
      <c r="T80" s="14">
        <f>IFERROR(IF(U79=0,0,IF(U79*(1+T$6/12)&gt;T$7+'Allocation Table'!$V75-SUM('Allocation Table'!C75,'Allocation Table'!E75,'Allocation Table'!G75,'Allocation Table'!I75,'Allocation Table'!K75,'Allocation Table'!M75,'Allocation Table'!O75,'Allocation Table'!Q75,'Allocation Table'!S75),T$7+'Allocation Table'!$V75-SUM('Allocation Table'!C75,'Allocation Table'!E75,'Allocation Table'!G75,'Allocation Table'!I75,'Allocation Table'!K75,'Allocation Table'!M75,'Allocation Table'!O75,'Allocation Table'!Q75,'Allocation Table'!S75),U79*(1+T$6/12))),0)</f>
        <v>0</v>
      </c>
      <c r="U80" s="21">
        <f t="shared" si="24"/>
        <v>0</v>
      </c>
      <c r="V80" s="19">
        <f t="shared" si="13"/>
        <v>903226.80812193453</v>
      </c>
    </row>
    <row r="81" spans="1:22" ht="15.5" outlineLevel="1" thickTop="1" thickBot="1" x14ac:dyDescent="0.4">
      <c r="A81" s="9">
        <f t="shared" si="14"/>
        <v>47150</v>
      </c>
      <c r="B81" s="14">
        <f>IFERROR(IF(C80=0,0,IF(C80*(1+B$6/12)&gt;B$7+B$2+'Allocation Table'!$V76,B$7+B$2+'Allocation Table'!$V76,C80*(1+B$6/12))),0)</f>
        <v>0</v>
      </c>
      <c r="C81" s="24">
        <f t="shared" si="15"/>
        <v>0</v>
      </c>
      <c r="D81" s="14">
        <f>IFERROR(IF(E80=0,0,IF(E80*(1+D$6/12)&gt;D$7+'Allocation Table'!$V76-'Allocation Table'!C76,D$7+'Allocation Table'!$V76-'Allocation Table'!C76,E80*(1+D$6/12))),0)</f>
        <v>0</v>
      </c>
      <c r="E81" s="20">
        <f t="shared" si="16"/>
        <v>0</v>
      </c>
      <c r="F81" s="14">
        <f>IFERROR(IF(G80=0,0,IF(G80*(1+F$6/12)&gt;F$7+'Allocation Table'!$V76-SUM('Allocation Table'!C76,'Allocation Table'!E76),F$7+'Allocation Table'!$V76-SUM('Allocation Table'!C76,'Allocation Table'!E76),G80*(1+F$6/12))),0)</f>
        <v>0</v>
      </c>
      <c r="G81" s="13">
        <f t="shared" si="17"/>
        <v>0</v>
      </c>
      <c r="H81" s="14">
        <f>IFERROR(IF(I80=0,0,IF(I80*(1+H$6/12)&gt;H$7+'Allocation Table'!$V76-SUM('Allocation Table'!C76,'Allocation Table'!E76,'Allocation Table'!G76),H$7+'Allocation Table'!$V76-SUM('Allocation Table'!C76,'Allocation Table'!E76,'Allocation Table'!G76),I80*(1+H$6/12))),0)</f>
        <v>0</v>
      </c>
      <c r="I81" s="20">
        <f t="shared" si="18"/>
        <v>0</v>
      </c>
      <c r="J81" s="14">
        <f>IFERROR(IF(K80=0,0,IF(K80*(1+J$6/12)&gt;J$7+'Allocation Table'!$V76-SUM('Allocation Table'!C76,'Allocation Table'!E76,'Allocation Table'!G76,'Allocation Table'!I76),J$7+'Allocation Table'!$V76-SUM('Allocation Table'!C76,'Allocation Table'!E76,'Allocation Table'!G76,'Allocation Table'!I76),K80*(1+J$6/12))),0)</f>
        <v>0</v>
      </c>
      <c r="K81" s="13">
        <f t="shared" si="19"/>
        <v>0</v>
      </c>
      <c r="L81" s="14">
        <f>IFERROR(IF(M80=0,0,IF(M80*(1+L$6/12)&gt;L$7+'Allocation Table'!$V76-SUM('Allocation Table'!C76,'Allocation Table'!E76,'Allocation Table'!G76,'Allocation Table'!I76,'Allocation Table'!K76),L$7+'Allocation Table'!$V76-SUM('Allocation Table'!C76,'Allocation Table'!E76,'Allocation Table'!G76,'Allocation Table'!I76,'Allocation Table'!K76),M80*(1+L$6/12))),0)</f>
        <v>0</v>
      </c>
      <c r="M81" s="20">
        <f t="shared" si="20"/>
        <v>0</v>
      </c>
      <c r="N81" s="14">
        <f>IFERROR(IF(O80=0,0,IF(O80*(1+N$6/12)&gt;N$7+'Allocation Table'!$V76-SUM('Allocation Table'!C76,'Allocation Table'!E76,'Allocation Table'!G76,'Allocation Table'!I76,'Allocation Table'!K76,'Allocation Table'!M76),N$7+'Allocation Table'!$V76-SUM('Allocation Table'!C76,'Allocation Table'!E76,'Allocation Table'!G76,'Allocation Table'!I76,'Allocation Table'!K76,'Allocation Table'!M76),O80*(1+N$6/12))),0)</f>
        <v>6441</v>
      </c>
      <c r="O81" s="13">
        <f t="shared" si="21"/>
        <v>341891.47364512633</v>
      </c>
      <c r="P81" s="14">
        <f>IFERROR(IF(Q80=0,0,IF(Q80*(1+P$6/12)&gt;P$7+'Allocation Table'!$V76-SUM('Allocation Table'!C76,'Allocation Table'!E76,'Allocation Table'!G76,'Allocation Table'!I76,'Allocation Table'!K76,'Allocation Table'!M76,'Allocation Table'!O76),P$7+'Allocation Table'!$V76-SUM('Allocation Table'!C76,'Allocation Table'!E76,'Allocation Table'!G76,'Allocation Table'!I76,'Allocation Table'!K76,'Allocation Table'!M76,'Allocation Table'!O76),Q80*(1+P$6/12))),0)</f>
        <v>4800</v>
      </c>
      <c r="Q81" s="20">
        <f t="shared" si="22"/>
        <v>553336.77866438951</v>
      </c>
      <c r="R81" s="14">
        <f>IFERROR(IF(S80=0,0,IF(S80*(1+R$6/12)&gt;R$7+'Allocation Table'!$V76-SUM('Allocation Table'!C76,'Allocation Table'!E76,'Allocation Table'!G76,'Allocation Table'!I76,'Allocation Table'!K76,'Allocation Table'!M76,'Allocation Table'!O76,'Allocation Table'!Q76),R$7+'Allocation Table'!$V76-SUM('Allocation Table'!C76,'Allocation Table'!E76,'Allocation Table'!G76,'Allocation Table'!I76,'Allocation Table'!K76,'Allocation Table'!M76,'Allocation Table'!O76,'Allocation Table'!Q76),S80*(1+R$6/12))),0)</f>
        <v>0</v>
      </c>
      <c r="S81" s="13">
        <f t="shared" si="23"/>
        <v>0</v>
      </c>
      <c r="T81" s="14">
        <f>IFERROR(IF(U80=0,0,IF(U80*(1+T$6/12)&gt;T$7+'Allocation Table'!$V76-SUM('Allocation Table'!C76,'Allocation Table'!E76,'Allocation Table'!G76,'Allocation Table'!I76,'Allocation Table'!K76,'Allocation Table'!M76,'Allocation Table'!O76,'Allocation Table'!Q76,'Allocation Table'!S76),T$7+'Allocation Table'!$V76-SUM('Allocation Table'!C76,'Allocation Table'!E76,'Allocation Table'!G76,'Allocation Table'!I76,'Allocation Table'!K76,'Allocation Table'!M76,'Allocation Table'!O76,'Allocation Table'!Q76,'Allocation Table'!S76),U80*(1+T$6/12))),0)</f>
        <v>0</v>
      </c>
      <c r="U81" s="21">
        <f t="shared" si="24"/>
        <v>0</v>
      </c>
      <c r="V81" s="19">
        <f t="shared" si="13"/>
        <v>895228.25230951584</v>
      </c>
    </row>
    <row r="82" spans="1:22" ht="15.5" thickTop="1" thickBot="1" x14ac:dyDescent="0.4">
      <c r="A82" s="9">
        <f t="shared" si="14"/>
        <v>47178</v>
      </c>
      <c r="B82" s="14">
        <f>IFERROR(IF(C81=0,0,IF(C81*(1+B$6/12)&gt;B$7+B$2+'Allocation Table'!$V77,B$7+B$2+'Allocation Table'!$V77,C81*(1+B$6/12))),0)</f>
        <v>0</v>
      </c>
      <c r="C82" s="24">
        <f t="shared" si="15"/>
        <v>0</v>
      </c>
      <c r="D82" s="14">
        <f>IFERROR(IF(E81=0,0,IF(E81*(1+D$6/12)&gt;D$7+'Allocation Table'!$V77-'Allocation Table'!C77,D$7+'Allocation Table'!$V77-'Allocation Table'!C77,E81*(1+D$6/12))),0)</f>
        <v>0</v>
      </c>
      <c r="E82" s="20">
        <f t="shared" si="16"/>
        <v>0</v>
      </c>
      <c r="F82" s="14">
        <f>IFERROR(IF(G81=0,0,IF(G81*(1+F$6/12)&gt;F$7+'Allocation Table'!$V77-SUM('Allocation Table'!C77,'Allocation Table'!E77),F$7+'Allocation Table'!$V77-SUM('Allocation Table'!C77,'Allocation Table'!E77),G81*(1+F$6/12))),0)</f>
        <v>0</v>
      </c>
      <c r="G82" s="13">
        <f t="shared" si="17"/>
        <v>0</v>
      </c>
      <c r="H82" s="14">
        <f>IFERROR(IF(I81=0,0,IF(I81*(1+H$6/12)&gt;H$7+'Allocation Table'!$V77-SUM('Allocation Table'!C77,'Allocation Table'!E77,'Allocation Table'!G77),H$7+'Allocation Table'!$V77-SUM('Allocation Table'!C77,'Allocation Table'!E77,'Allocation Table'!G77),I81*(1+H$6/12))),0)</f>
        <v>0</v>
      </c>
      <c r="I82" s="20">
        <f t="shared" si="18"/>
        <v>0</v>
      </c>
      <c r="J82" s="14">
        <f>IFERROR(IF(K81=0,0,IF(K81*(1+J$6/12)&gt;J$7+'Allocation Table'!$V77-SUM('Allocation Table'!C77,'Allocation Table'!E77,'Allocation Table'!G77,'Allocation Table'!I77),J$7+'Allocation Table'!$V77-SUM('Allocation Table'!C77,'Allocation Table'!E77,'Allocation Table'!G77,'Allocation Table'!I77),K81*(1+J$6/12))),0)</f>
        <v>0</v>
      </c>
      <c r="K82" s="13">
        <f t="shared" si="19"/>
        <v>0</v>
      </c>
      <c r="L82" s="14">
        <f>IFERROR(IF(M81=0,0,IF(M81*(1+L$6/12)&gt;L$7+'Allocation Table'!$V77-SUM('Allocation Table'!C77,'Allocation Table'!E77,'Allocation Table'!G77,'Allocation Table'!I77,'Allocation Table'!K77),L$7+'Allocation Table'!$V77-SUM('Allocation Table'!C77,'Allocation Table'!E77,'Allocation Table'!G77,'Allocation Table'!I77,'Allocation Table'!K77),M81*(1+L$6/12))),0)</f>
        <v>0</v>
      </c>
      <c r="M82" s="20">
        <f t="shared" si="20"/>
        <v>0</v>
      </c>
      <c r="N82" s="14">
        <f>IFERROR(IF(O81=0,0,IF(O81*(1+N$6/12)&gt;N$7+'Allocation Table'!$V77-SUM('Allocation Table'!C77,'Allocation Table'!E77,'Allocation Table'!G77,'Allocation Table'!I77,'Allocation Table'!K77,'Allocation Table'!M77),N$7+'Allocation Table'!$V77-SUM('Allocation Table'!C77,'Allocation Table'!E77,'Allocation Table'!G77,'Allocation Table'!I77,'Allocation Table'!K77,'Allocation Table'!M77),O81*(1+N$6/12))),0)</f>
        <v>6441</v>
      </c>
      <c r="O82" s="13">
        <f t="shared" si="21"/>
        <v>336590.11189061013</v>
      </c>
      <c r="P82" s="14">
        <f>IFERROR(IF(Q81=0,0,IF(Q81*(1+P$6/12)&gt;P$7+'Allocation Table'!$V77-SUM('Allocation Table'!C77,'Allocation Table'!E77,'Allocation Table'!G77,'Allocation Table'!I77,'Allocation Table'!K77,'Allocation Table'!M77,'Allocation Table'!O77),P$7+'Allocation Table'!$V77-SUM('Allocation Table'!C77,'Allocation Table'!E77,'Allocation Table'!G77,'Allocation Table'!I77,'Allocation Table'!K77,'Allocation Table'!M77,'Allocation Table'!O77),Q81*(1+P$6/12))),0)</f>
        <v>4800</v>
      </c>
      <c r="Q82" s="20">
        <f t="shared" si="22"/>
        <v>550611.7915843809</v>
      </c>
      <c r="R82" s="14">
        <f>IFERROR(IF(S81=0,0,IF(S81*(1+R$6/12)&gt;R$7+'Allocation Table'!$V77-SUM('Allocation Table'!C77,'Allocation Table'!E77,'Allocation Table'!G77,'Allocation Table'!I77,'Allocation Table'!K77,'Allocation Table'!M77,'Allocation Table'!O77,'Allocation Table'!Q77),R$7+'Allocation Table'!$V77-SUM('Allocation Table'!C77,'Allocation Table'!E77,'Allocation Table'!G77,'Allocation Table'!I77,'Allocation Table'!K77,'Allocation Table'!M77,'Allocation Table'!O77,'Allocation Table'!Q77),S81*(1+R$6/12))),0)</f>
        <v>0</v>
      </c>
      <c r="S82" s="13">
        <f t="shared" si="23"/>
        <v>0</v>
      </c>
      <c r="T82" s="14">
        <f>IFERROR(IF(U81=0,0,IF(U81*(1+T$6/12)&gt;T$7+'Allocation Table'!$V77-SUM('Allocation Table'!C77,'Allocation Table'!E77,'Allocation Table'!G77,'Allocation Table'!I77,'Allocation Table'!K77,'Allocation Table'!M77,'Allocation Table'!O77,'Allocation Table'!Q77,'Allocation Table'!S77),T$7+'Allocation Table'!$V77-SUM('Allocation Table'!C77,'Allocation Table'!E77,'Allocation Table'!G77,'Allocation Table'!I77,'Allocation Table'!K77,'Allocation Table'!M77,'Allocation Table'!O77,'Allocation Table'!Q77,'Allocation Table'!S77),U81*(1+T$6/12))),0)</f>
        <v>0</v>
      </c>
      <c r="U82" s="21">
        <f t="shared" si="24"/>
        <v>0</v>
      </c>
      <c r="V82" s="19">
        <f t="shared" si="13"/>
        <v>887201.90347499098</v>
      </c>
    </row>
    <row r="83" spans="1:22" ht="15.5" outlineLevel="1" thickTop="1" thickBot="1" x14ac:dyDescent="0.4">
      <c r="A83" s="9">
        <f t="shared" si="14"/>
        <v>47209</v>
      </c>
      <c r="B83" s="14">
        <f>IFERROR(IF(C82=0,0,IF(C82*(1+B$6/12)&gt;B$7+B$2+'Allocation Table'!$V78,B$7+B$2+'Allocation Table'!$V78,C82*(1+B$6/12))),0)</f>
        <v>0</v>
      </c>
      <c r="C83" s="24">
        <f t="shared" si="15"/>
        <v>0</v>
      </c>
      <c r="D83" s="14">
        <f>IFERROR(IF(E82=0,0,IF(E82*(1+D$6/12)&gt;D$7+'Allocation Table'!$V78-'Allocation Table'!C78,D$7+'Allocation Table'!$V78-'Allocation Table'!C78,E82*(1+D$6/12))),0)</f>
        <v>0</v>
      </c>
      <c r="E83" s="20">
        <f t="shared" si="16"/>
        <v>0</v>
      </c>
      <c r="F83" s="14">
        <f>IFERROR(IF(G82=0,0,IF(G82*(1+F$6/12)&gt;F$7+'Allocation Table'!$V78-SUM('Allocation Table'!C78,'Allocation Table'!E78),F$7+'Allocation Table'!$V78-SUM('Allocation Table'!C78,'Allocation Table'!E78),G82*(1+F$6/12))),0)</f>
        <v>0</v>
      </c>
      <c r="G83" s="13">
        <f t="shared" si="17"/>
        <v>0</v>
      </c>
      <c r="H83" s="14">
        <f>IFERROR(IF(I82=0,0,IF(I82*(1+H$6/12)&gt;H$7+'Allocation Table'!$V78-SUM('Allocation Table'!C78,'Allocation Table'!E78,'Allocation Table'!G78),H$7+'Allocation Table'!$V78-SUM('Allocation Table'!C78,'Allocation Table'!E78,'Allocation Table'!G78),I82*(1+H$6/12))),0)</f>
        <v>0</v>
      </c>
      <c r="I83" s="20">
        <f t="shared" si="18"/>
        <v>0</v>
      </c>
      <c r="J83" s="14">
        <f>IFERROR(IF(K82=0,0,IF(K82*(1+J$6/12)&gt;J$7+'Allocation Table'!$V78-SUM('Allocation Table'!C78,'Allocation Table'!E78,'Allocation Table'!G78,'Allocation Table'!I78),J$7+'Allocation Table'!$V78-SUM('Allocation Table'!C78,'Allocation Table'!E78,'Allocation Table'!G78,'Allocation Table'!I78),K82*(1+J$6/12))),0)</f>
        <v>0</v>
      </c>
      <c r="K83" s="13">
        <f t="shared" si="19"/>
        <v>0</v>
      </c>
      <c r="L83" s="14">
        <f>IFERROR(IF(M82=0,0,IF(M82*(1+L$6/12)&gt;L$7+'Allocation Table'!$V78-SUM('Allocation Table'!C78,'Allocation Table'!E78,'Allocation Table'!G78,'Allocation Table'!I78,'Allocation Table'!K78),L$7+'Allocation Table'!$V78-SUM('Allocation Table'!C78,'Allocation Table'!E78,'Allocation Table'!G78,'Allocation Table'!I78,'Allocation Table'!K78),M82*(1+L$6/12))),0)</f>
        <v>0</v>
      </c>
      <c r="M83" s="20">
        <f t="shared" si="20"/>
        <v>0</v>
      </c>
      <c r="N83" s="14">
        <f>IFERROR(IF(O82=0,0,IF(O82*(1+N$6/12)&gt;N$7+'Allocation Table'!$V78-SUM('Allocation Table'!C78,'Allocation Table'!E78,'Allocation Table'!G78,'Allocation Table'!I78,'Allocation Table'!K78,'Allocation Table'!M78),N$7+'Allocation Table'!$V78-SUM('Allocation Table'!C78,'Allocation Table'!E78,'Allocation Table'!G78,'Allocation Table'!I78,'Allocation Table'!K78,'Allocation Table'!M78),O82*(1+N$6/12))),0)</f>
        <v>6441</v>
      </c>
      <c r="O83" s="13">
        <f t="shared" si="21"/>
        <v>331271.07893024554</v>
      </c>
      <c r="P83" s="14">
        <f>IFERROR(IF(Q82=0,0,IF(Q82*(1+P$6/12)&gt;P$7+'Allocation Table'!$V78-SUM('Allocation Table'!C78,'Allocation Table'!E78,'Allocation Table'!G78,'Allocation Table'!I78,'Allocation Table'!K78,'Allocation Table'!M78,'Allocation Table'!O78),P$7+'Allocation Table'!$V78-SUM('Allocation Table'!C78,'Allocation Table'!E78,'Allocation Table'!G78,'Allocation Table'!I78,'Allocation Table'!K78,'Allocation Table'!M78,'Allocation Table'!O78),Q82*(1+P$6/12))),0)</f>
        <v>4800</v>
      </c>
      <c r="Q83" s="20">
        <f t="shared" si="22"/>
        <v>547876.58580282226</v>
      </c>
      <c r="R83" s="14">
        <f>IFERROR(IF(S82=0,0,IF(S82*(1+R$6/12)&gt;R$7+'Allocation Table'!$V78-SUM('Allocation Table'!C78,'Allocation Table'!E78,'Allocation Table'!G78,'Allocation Table'!I78,'Allocation Table'!K78,'Allocation Table'!M78,'Allocation Table'!O78,'Allocation Table'!Q78),R$7+'Allocation Table'!$V78-SUM('Allocation Table'!C78,'Allocation Table'!E78,'Allocation Table'!G78,'Allocation Table'!I78,'Allocation Table'!K78,'Allocation Table'!M78,'Allocation Table'!O78,'Allocation Table'!Q78),S82*(1+R$6/12))),0)</f>
        <v>0</v>
      </c>
      <c r="S83" s="13">
        <f t="shared" si="23"/>
        <v>0</v>
      </c>
      <c r="T83" s="14">
        <f>IFERROR(IF(U82=0,0,IF(U82*(1+T$6/12)&gt;T$7+'Allocation Table'!$V78-SUM('Allocation Table'!C78,'Allocation Table'!E78,'Allocation Table'!G78,'Allocation Table'!I78,'Allocation Table'!K78,'Allocation Table'!M78,'Allocation Table'!O78,'Allocation Table'!Q78,'Allocation Table'!S78),T$7+'Allocation Table'!$V78-SUM('Allocation Table'!C78,'Allocation Table'!E78,'Allocation Table'!G78,'Allocation Table'!I78,'Allocation Table'!K78,'Allocation Table'!M78,'Allocation Table'!O78,'Allocation Table'!Q78,'Allocation Table'!S78),U82*(1+T$6/12))),0)</f>
        <v>0</v>
      </c>
      <c r="U83" s="21">
        <f t="shared" si="24"/>
        <v>0</v>
      </c>
      <c r="V83" s="19">
        <f t="shared" si="13"/>
        <v>879147.66473306785</v>
      </c>
    </row>
    <row r="84" spans="1:22" ht="15.5" outlineLevel="1" thickTop="1" thickBot="1" x14ac:dyDescent="0.4">
      <c r="A84" s="9">
        <f t="shared" si="14"/>
        <v>47239</v>
      </c>
      <c r="B84" s="14">
        <f>IFERROR(IF(C83=0,0,IF(C83*(1+B$6/12)&gt;B$7+B$2+'Allocation Table'!$V79,B$7+B$2+'Allocation Table'!$V79,C83*(1+B$6/12))),0)</f>
        <v>0</v>
      </c>
      <c r="C84" s="24">
        <f t="shared" si="15"/>
        <v>0</v>
      </c>
      <c r="D84" s="14">
        <f>IFERROR(IF(E83=0,0,IF(E83*(1+D$6/12)&gt;D$7+'Allocation Table'!$V79-'Allocation Table'!C79,D$7+'Allocation Table'!$V79-'Allocation Table'!C79,E83*(1+D$6/12))),0)</f>
        <v>0</v>
      </c>
      <c r="E84" s="20">
        <f t="shared" si="16"/>
        <v>0</v>
      </c>
      <c r="F84" s="14">
        <f>IFERROR(IF(G83=0,0,IF(G83*(1+F$6/12)&gt;F$7+'Allocation Table'!$V79-SUM('Allocation Table'!C79,'Allocation Table'!E79),F$7+'Allocation Table'!$V79-SUM('Allocation Table'!C79,'Allocation Table'!E79),G83*(1+F$6/12))),0)</f>
        <v>0</v>
      </c>
      <c r="G84" s="13">
        <f t="shared" si="17"/>
        <v>0</v>
      </c>
      <c r="H84" s="14">
        <f>IFERROR(IF(I83=0,0,IF(I83*(1+H$6/12)&gt;H$7+'Allocation Table'!$V79-SUM('Allocation Table'!C79,'Allocation Table'!E79,'Allocation Table'!G79),H$7+'Allocation Table'!$V79-SUM('Allocation Table'!C79,'Allocation Table'!E79,'Allocation Table'!G79),I83*(1+H$6/12))),0)</f>
        <v>0</v>
      </c>
      <c r="I84" s="20">
        <f t="shared" si="18"/>
        <v>0</v>
      </c>
      <c r="J84" s="14">
        <f>IFERROR(IF(K83=0,0,IF(K83*(1+J$6/12)&gt;J$7+'Allocation Table'!$V79-SUM('Allocation Table'!C79,'Allocation Table'!E79,'Allocation Table'!G79,'Allocation Table'!I79),J$7+'Allocation Table'!$V79-SUM('Allocation Table'!C79,'Allocation Table'!E79,'Allocation Table'!G79,'Allocation Table'!I79),K83*(1+J$6/12))),0)</f>
        <v>0</v>
      </c>
      <c r="K84" s="13">
        <f t="shared" si="19"/>
        <v>0</v>
      </c>
      <c r="L84" s="14">
        <f>IFERROR(IF(M83=0,0,IF(M83*(1+L$6/12)&gt;L$7+'Allocation Table'!$V79-SUM('Allocation Table'!C79,'Allocation Table'!E79,'Allocation Table'!G79,'Allocation Table'!I79,'Allocation Table'!K79),L$7+'Allocation Table'!$V79-SUM('Allocation Table'!C79,'Allocation Table'!E79,'Allocation Table'!G79,'Allocation Table'!I79,'Allocation Table'!K79),M83*(1+L$6/12))),0)</f>
        <v>0</v>
      </c>
      <c r="M84" s="20">
        <f t="shared" si="20"/>
        <v>0</v>
      </c>
      <c r="N84" s="14">
        <f>IFERROR(IF(O83=0,0,IF(O83*(1+N$6/12)&gt;N$7+'Allocation Table'!$V79-SUM('Allocation Table'!C79,'Allocation Table'!E79,'Allocation Table'!G79,'Allocation Table'!I79,'Allocation Table'!K79,'Allocation Table'!M79),N$7+'Allocation Table'!$V79-SUM('Allocation Table'!C79,'Allocation Table'!E79,'Allocation Table'!G79,'Allocation Table'!I79,'Allocation Table'!K79,'Allocation Table'!M79),O83*(1+N$6/12))),0)</f>
        <v>6441</v>
      </c>
      <c r="O84" s="13">
        <f t="shared" si="21"/>
        <v>325934.31586001307</v>
      </c>
      <c r="P84" s="14">
        <f>IFERROR(IF(Q83=0,0,IF(Q83*(1+P$6/12)&gt;P$7+'Allocation Table'!$V79-SUM('Allocation Table'!C79,'Allocation Table'!E79,'Allocation Table'!G79,'Allocation Table'!I79,'Allocation Table'!K79,'Allocation Table'!M79,'Allocation Table'!O79),P$7+'Allocation Table'!$V79-SUM('Allocation Table'!C79,'Allocation Table'!E79,'Allocation Table'!G79,'Allocation Table'!I79,'Allocation Table'!K79,'Allocation Table'!M79,'Allocation Table'!O79),Q83*(1+P$6/12))),0)</f>
        <v>4800</v>
      </c>
      <c r="Q84" s="20">
        <f t="shared" si="22"/>
        <v>545131.12299958279</v>
      </c>
      <c r="R84" s="14">
        <f>IFERROR(IF(S83=0,0,IF(S83*(1+R$6/12)&gt;R$7+'Allocation Table'!$V79-SUM('Allocation Table'!C79,'Allocation Table'!E79,'Allocation Table'!G79,'Allocation Table'!I79,'Allocation Table'!K79,'Allocation Table'!M79,'Allocation Table'!O79,'Allocation Table'!Q79),R$7+'Allocation Table'!$V79-SUM('Allocation Table'!C79,'Allocation Table'!E79,'Allocation Table'!G79,'Allocation Table'!I79,'Allocation Table'!K79,'Allocation Table'!M79,'Allocation Table'!O79,'Allocation Table'!Q79),S83*(1+R$6/12))),0)</f>
        <v>0</v>
      </c>
      <c r="S84" s="13">
        <f t="shared" si="23"/>
        <v>0</v>
      </c>
      <c r="T84" s="14">
        <f>IFERROR(IF(U83=0,0,IF(U83*(1+T$6/12)&gt;T$7+'Allocation Table'!$V79-SUM('Allocation Table'!C79,'Allocation Table'!E79,'Allocation Table'!G79,'Allocation Table'!I79,'Allocation Table'!K79,'Allocation Table'!M79,'Allocation Table'!O79,'Allocation Table'!Q79,'Allocation Table'!S79),T$7+'Allocation Table'!$V79-SUM('Allocation Table'!C79,'Allocation Table'!E79,'Allocation Table'!G79,'Allocation Table'!I79,'Allocation Table'!K79,'Allocation Table'!M79,'Allocation Table'!O79,'Allocation Table'!Q79,'Allocation Table'!S79),U83*(1+T$6/12))),0)</f>
        <v>0</v>
      </c>
      <c r="U84" s="21">
        <f t="shared" si="24"/>
        <v>0</v>
      </c>
      <c r="V84" s="19">
        <f t="shared" si="13"/>
        <v>871065.43885959592</v>
      </c>
    </row>
    <row r="85" spans="1:22" ht="15.5" outlineLevel="1" thickTop="1" thickBot="1" x14ac:dyDescent="0.4">
      <c r="A85" s="9">
        <f t="shared" si="14"/>
        <v>47270</v>
      </c>
      <c r="B85" s="14">
        <f>IFERROR(IF(C84=0,0,IF(C84*(1+B$6/12)&gt;B$7+B$2+'Allocation Table'!$V80,B$7+B$2+'Allocation Table'!$V80,C84*(1+B$6/12))),0)</f>
        <v>0</v>
      </c>
      <c r="C85" s="24">
        <f t="shared" si="15"/>
        <v>0</v>
      </c>
      <c r="D85" s="14">
        <f>IFERROR(IF(E84=0,0,IF(E84*(1+D$6/12)&gt;D$7+'Allocation Table'!$V80-'Allocation Table'!C80,D$7+'Allocation Table'!$V80-'Allocation Table'!C80,E84*(1+D$6/12))),0)</f>
        <v>0</v>
      </c>
      <c r="E85" s="20">
        <f t="shared" si="16"/>
        <v>0</v>
      </c>
      <c r="F85" s="14">
        <f>IFERROR(IF(G84=0,0,IF(G84*(1+F$6/12)&gt;F$7+'Allocation Table'!$V80-SUM('Allocation Table'!C80,'Allocation Table'!E80),F$7+'Allocation Table'!$V80-SUM('Allocation Table'!C80,'Allocation Table'!E80),G84*(1+F$6/12))),0)</f>
        <v>0</v>
      </c>
      <c r="G85" s="13">
        <f t="shared" si="17"/>
        <v>0</v>
      </c>
      <c r="H85" s="14">
        <f>IFERROR(IF(I84=0,0,IF(I84*(1+H$6/12)&gt;H$7+'Allocation Table'!$V80-SUM('Allocation Table'!C80,'Allocation Table'!E80,'Allocation Table'!G80),H$7+'Allocation Table'!$V80-SUM('Allocation Table'!C80,'Allocation Table'!E80,'Allocation Table'!G80),I84*(1+H$6/12))),0)</f>
        <v>0</v>
      </c>
      <c r="I85" s="20">
        <f t="shared" si="18"/>
        <v>0</v>
      </c>
      <c r="J85" s="14">
        <f>IFERROR(IF(K84=0,0,IF(K84*(1+J$6/12)&gt;J$7+'Allocation Table'!$V80-SUM('Allocation Table'!C80,'Allocation Table'!E80,'Allocation Table'!G80,'Allocation Table'!I80),J$7+'Allocation Table'!$V80-SUM('Allocation Table'!C80,'Allocation Table'!E80,'Allocation Table'!G80,'Allocation Table'!I80),K84*(1+J$6/12))),0)</f>
        <v>0</v>
      </c>
      <c r="K85" s="13">
        <f t="shared" si="19"/>
        <v>0</v>
      </c>
      <c r="L85" s="14">
        <f>IFERROR(IF(M84=0,0,IF(M84*(1+L$6/12)&gt;L$7+'Allocation Table'!$V80-SUM('Allocation Table'!C80,'Allocation Table'!E80,'Allocation Table'!G80,'Allocation Table'!I80,'Allocation Table'!K80),L$7+'Allocation Table'!$V80-SUM('Allocation Table'!C80,'Allocation Table'!E80,'Allocation Table'!G80,'Allocation Table'!I80,'Allocation Table'!K80),M84*(1+L$6/12))),0)</f>
        <v>0</v>
      </c>
      <c r="M85" s="20">
        <f t="shared" si="20"/>
        <v>0</v>
      </c>
      <c r="N85" s="14">
        <f>IFERROR(IF(O84=0,0,IF(O84*(1+N$6/12)&gt;N$7+'Allocation Table'!$V80-SUM('Allocation Table'!C80,'Allocation Table'!E80,'Allocation Table'!G80,'Allocation Table'!I80,'Allocation Table'!K80,'Allocation Table'!M80),N$7+'Allocation Table'!$V80-SUM('Allocation Table'!C80,'Allocation Table'!E80,'Allocation Table'!G80,'Allocation Table'!I80,'Allocation Table'!K80,'Allocation Table'!M80),O84*(1+N$6/12))),0)</f>
        <v>6441</v>
      </c>
      <c r="O85" s="13">
        <f t="shared" si="21"/>
        <v>320579.76357954647</v>
      </c>
      <c r="P85" s="14">
        <f>IFERROR(IF(Q84=0,0,IF(Q84*(1+P$6/12)&gt;P$7+'Allocation Table'!$V80-SUM('Allocation Table'!C80,'Allocation Table'!E80,'Allocation Table'!G80,'Allocation Table'!I80,'Allocation Table'!K80,'Allocation Table'!M80,'Allocation Table'!O80),P$7+'Allocation Table'!$V80-SUM('Allocation Table'!C80,'Allocation Table'!E80,'Allocation Table'!G80,'Allocation Table'!I80,'Allocation Table'!K80,'Allocation Table'!M80,'Allocation Table'!O80),Q84*(1+P$6/12))),0)</f>
        <v>4800</v>
      </c>
      <c r="Q85" s="20">
        <f t="shared" si="22"/>
        <v>542375.3647108312</v>
      </c>
      <c r="R85" s="14">
        <f>IFERROR(IF(S84=0,0,IF(S84*(1+R$6/12)&gt;R$7+'Allocation Table'!$V80-SUM('Allocation Table'!C80,'Allocation Table'!E80,'Allocation Table'!G80,'Allocation Table'!I80,'Allocation Table'!K80,'Allocation Table'!M80,'Allocation Table'!O80,'Allocation Table'!Q80),R$7+'Allocation Table'!$V80-SUM('Allocation Table'!C80,'Allocation Table'!E80,'Allocation Table'!G80,'Allocation Table'!I80,'Allocation Table'!K80,'Allocation Table'!M80,'Allocation Table'!O80,'Allocation Table'!Q80),S84*(1+R$6/12))),0)</f>
        <v>0</v>
      </c>
      <c r="S85" s="13">
        <f t="shared" si="23"/>
        <v>0</v>
      </c>
      <c r="T85" s="14">
        <f>IFERROR(IF(U84=0,0,IF(U84*(1+T$6/12)&gt;T$7+'Allocation Table'!$V80-SUM('Allocation Table'!C80,'Allocation Table'!E80,'Allocation Table'!G80,'Allocation Table'!I80,'Allocation Table'!K80,'Allocation Table'!M80,'Allocation Table'!O80,'Allocation Table'!Q80,'Allocation Table'!S80),T$7+'Allocation Table'!$V80-SUM('Allocation Table'!C80,'Allocation Table'!E80,'Allocation Table'!G80,'Allocation Table'!I80,'Allocation Table'!K80,'Allocation Table'!M80,'Allocation Table'!O80,'Allocation Table'!Q80,'Allocation Table'!S80),U84*(1+T$6/12))),0)</f>
        <v>0</v>
      </c>
      <c r="U85" s="21">
        <f t="shared" si="24"/>
        <v>0</v>
      </c>
      <c r="V85" s="19">
        <f t="shared" si="13"/>
        <v>862955.12829037767</v>
      </c>
    </row>
    <row r="86" spans="1:22" ht="15.5" outlineLevel="1" thickTop="1" thickBot="1" x14ac:dyDescent="0.4">
      <c r="A86" s="9">
        <f t="shared" si="14"/>
        <v>47300</v>
      </c>
      <c r="B86" s="14">
        <f>IFERROR(IF(C85=0,0,IF(C85*(1+B$6/12)&gt;B$7+B$2+'Allocation Table'!$V81,B$7+B$2+'Allocation Table'!$V81,C85*(1+B$6/12))),0)</f>
        <v>0</v>
      </c>
      <c r="C86" s="24">
        <f t="shared" si="15"/>
        <v>0</v>
      </c>
      <c r="D86" s="14">
        <f>IFERROR(IF(E85=0,0,IF(E85*(1+D$6/12)&gt;D$7+'Allocation Table'!$V81-'Allocation Table'!C81,D$7+'Allocation Table'!$V81-'Allocation Table'!C81,E85*(1+D$6/12))),0)</f>
        <v>0</v>
      </c>
      <c r="E86" s="20">
        <f t="shared" si="16"/>
        <v>0</v>
      </c>
      <c r="F86" s="14">
        <f>IFERROR(IF(G85=0,0,IF(G85*(1+F$6/12)&gt;F$7+'Allocation Table'!$V81-SUM('Allocation Table'!C81,'Allocation Table'!E81),F$7+'Allocation Table'!$V81-SUM('Allocation Table'!C81,'Allocation Table'!E81),G85*(1+F$6/12))),0)</f>
        <v>0</v>
      </c>
      <c r="G86" s="13">
        <f t="shared" si="17"/>
        <v>0</v>
      </c>
      <c r="H86" s="14">
        <f>IFERROR(IF(I85=0,0,IF(I85*(1+H$6/12)&gt;H$7+'Allocation Table'!$V81-SUM('Allocation Table'!C81,'Allocation Table'!E81,'Allocation Table'!G81),H$7+'Allocation Table'!$V81-SUM('Allocation Table'!C81,'Allocation Table'!E81,'Allocation Table'!G81),I85*(1+H$6/12))),0)</f>
        <v>0</v>
      </c>
      <c r="I86" s="20">
        <f t="shared" si="18"/>
        <v>0</v>
      </c>
      <c r="J86" s="14">
        <f>IFERROR(IF(K85=0,0,IF(K85*(1+J$6/12)&gt;J$7+'Allocation Table'!$V81-SUM('Allocation Table'!C81,'Allocation Table'!E81,'Allocation Table'!G81,'Allocation Table'!I81),J$7+'Allocation Table'!$V81-SUM('Allocation Table'!C81,'Allocation Table'!E81,'Allocation Table'!G81,'Allocation Table'!I81),K85*(1+J$6/12))),0)</f>
        <v>0</v>
      </c>
      <c r="K86" s="13">
        <f t="shared" si="19"/>
        <v>0</v>
      </c>
      <c r="L86" s="14">
        <f>IFERROR(IF(M85=0,0,IF(M85*(1+L$6/12)&gt;L$7+'Allocation Table'!$V81-SUM('Allocation Table'!C81,'Allocation Table'!E81,'Allocation Table'!G81,'Allocation Table'!I81,'Allocation Table'!K81),L$7+'Allocation Table'!$V81-SUM('Allocation Table'!C81,'Allocation Table'!E81,'Allocation Table'!G81,'Allocation Table'!I81,'Allocation Table'!K81),M85*(1+L$6/12))),0)</f>
        <v>0</v>
      </c>
      <c r="M86" s="20">
        <f t="shared" si="20"/>
        <v>0</v>
      </c>
      <c r="N86" s="14">
        <f>IFERROR(IF(O85=0,0,IF(O85*(1+N$6/12)&gt;N$7+'Allocation Table'!$V81-SUM('Allocation Table'!C81,'Allocation Table'!E81,'Allocation Table'!G81,'Allocation Table'!I81,'Allocation Table'!K81,'Allocation Table'!M81),N$7+'Allocation Table'!$V81-SUM('Allocation Table'!C81,'Allocation Table'!E81,'Allocation Table'!G81,'Allocation Table'!I81,'Allocation Table'!K81,'Allocation Table'!M81),O85*(1+N$6/12))),0)</f>
        <v>6441</v>
      </c>
      <c r="O86" s="13">
        <f t="shared" si="21"/>
        <v>315207.36279147834</v>
      </c>
      <c r="P86" s="14">
        <f>IFERROR(IF(Q85=0,0,IF(Q85*(1+P$6/12)&gt;P$7+'Allocation Table'!$V81-SUM('Allocation Table'!C81,'Allocation Table'!E81,'Allocation Table'!G81,'Allocation Table'!I81,'Allocation Table'!K81,'Allocation Table'!M81,'Allocation Table'!O81),P$7+'Allocation Table'!$V81-SUM('Allocation Table'!C81,'Allocation Table'!E81,'Allocation Table'!G81,'Allocation Table'!I81,'Allocation Table'!K81,'Allocation Table'!M81,'Allocation Table'!O81),Q85*(1+P$6/12))),0)</f>
        <v>4800</v>
      </c>
      <c r="Q86" s="20">
        <f t="shared" si="22"/>
        <v>539609.27232849679</v>
      </c>
      <c r="R86" s="14">
        <f>IFERROR(IF(S85=0,0,IF(S85*(1+R$6/12)&gt;R$7+'Allocation Table'!$V81-SUM('Allocation Table'!C81,'Allocation Table'!E81,'Allocation Table'!G81,'Allocation Table'!I81,'Allocation Table'!K81,'Allocation Table'!M81,'Allocation Table'!O81,'Allocation Table'!Q81),R$7+'Allocation Table'!$V81-SUM('Allocation Table'!C81,'Allocation Table'!E81,'Allocation Table'!G81,'Allocation Table'!I81,'Allocation Table'!K81,'Allocation Table'!M81,'Allocation Table'!O81,'Allocation Table'!Q81),S85*(1+R$6/12))),0)</f>
        <v>0</v>
      </c>
      <c r="S86" s="13">
        <f t="shared" si="23"/>
        <v>0</v>
      </c>
      <c r="T86" s="14">
        <f>IFERROR(IF(U85=0,0,IF(U85*(1+T$6/12)&gt;T$7+'Allocation Table'!$V81-SUM('Allocation Table'!C81,'Allocation Table'!E81,'Allocation Table'!G81,'Allocation Table'!I81,'Allocation Table'!K81,'Allocation Table'!M81,'Allocation Table'!O81,'Allocation Table'!Q81,'Allocation Table'!S81),T$7+'Allocation Table'!$V81-SUM('Allocation Table'!C81,'Allocation Table'!E81,'Allocation Table'!G81,'Allocation Table'!I81,'Allocation Table'!K81,'Allocation Table'!M81,'Allocation Table'!O81,'Allocation Table'!Q81,'Allocation Table'!S81),U85*(1+T$6/12))),0)</f>
        <v>0</v>
      </c>
      <c r="U86" s="21">
        <f t="shared" si="24"/>
        <v>0</v>
      </c>
      <c r="V86" s="19">
        <f t="shared" si="13"/>
        <v>854816.63511997508</v>
      </c>
    </row>
    <row r="87" spans="1:22" ht="15.5" outlineLevel="1" thickTop="1" thickBot="1" x14ac:dyDescent="0.4">
      <c r="A87" s="9">
        <f t="shared" si="14"/>
        <v>47331</v>
      </c>
      <c r="B87" s="14">
        <f>IFERROR(IF(C86=0,0,IF(C86*(1+B$6/12)&gt;B$7+B$2+'Allocation Table'!$V82,B$7+B$2+'Allocation Table'!$V82,C86*(1+B$6/12))),0)</f>
        <v>0</v>
      </c>
      <c r="C87" s="24">
        <f t="shared" si="15"/>
        <v>0</v>
      </c>
      <c r="D87" s="14">
        <f>IFERROR(IF(E86=0,0,IF(E86*(1+D$6/12)&gt;D$7+'Allocation Table'!$V82-'Allocation Table'!C82,D$7+'Allocation Table'!$V82-'Allocation Table'!C82,E86*(1+D$6/12))),0)</f>
        <v>0</v>
      </c>
      <c r="E87" s="20">
        <f t="shared" si="16"/>
        <v>0</v>
      </c>
      <c r="F87" s="14">
        <f>IFERROR(IF(G86=0,0,IF(G86*(1+F$6/12)&gt;F$7+'Allocation Table'!$V82-SUM('Allocation Table'!C82,'Allocation Table'!E82),F$7+'Allocation Table'!$V82-SUM('Allocation Table'!C82,'Allocation Table'!E82),G86*(1+F$6/12))),0)</f>
        <v>0</v>
      </c>
      <c r="G87" s="13">
        <f t="shared" si="17"/>
        <v>0</v>
      </c>
      <c r="H87" s="14">
        <f>IFERROR(IF(I86=0,0,IF(I86*(1+H$6/12)&gt;H$7+'Allocation Table'!$V82-SUM('Allocation Table'!C82,'Allocation Table'!E82,'Allocation Table'!G82),H$7+'Allocation Table'!$V82-SUM('Allocation Table'!C82,'Allocation Table'!E82,'Allocation Table'!G82),I86*(1+H$6/12))),0)</f>
        <v>0</v>
      </c>
      <c r="I87" s="20">
        <f t="shared" si="18"/>
        <v>0</v>
      </c>
      <c r="J87" s="14">
        <f>IFERROR(IF(K86=0,0,IF(K86*(1+J$6/12)&gt;J$7+'Allocation Table'!$V82-SUM('Allocation Table'!C82,'Allocation Table'!E82,'Allocation Table'!G82,'Allocation Table'!I82),J$7+'Allocation Table'!$V82-SUM('Allocation Table'!C82,'Allocation Table'!E82,'Allocation Table'!G82,'Allocation Table'!I82),K86*(1+J$6/12))),0)</f>
        <v>0</v>
      </c>
      <c r="K87" s="13">
        <f t="shared" si="19"/>
        <v>0</v>
      </c>
      <c r="L87" s="14">
        <f>IFERROR(IF(M86=0,0,IF(M86*(1+L$6/12)&gt;L$7+'Allocation Table'!$V82-SUM('Allocation Table'!C82,'Allocation Table'!E82,'Allocation Table'!G82,'Allocation Table'!I82,'Allocation Table'!K82),L$7+'Allocation Table'!$V82-SUM('Allocation Table'!C82,'Allocation Table'!E82,'Allocation Table'!G82,'Allocation Table'!I82,'Allocation Table'!K82),M86*(1+L$6/12))),0)</f>
        <v>0</v>
      </c>
      <c r="M87" s="20">
        <f t="shared" si="20"/>
        <v>0</v>
      </c>
      <c r="N87" s="14">
        <f>IFERROR(IF(O86=0,0,IF(O86*(1+N$6/12)&gt;N$7+'Allocation Table'!$V82-SUM('Allocation Table'!C82,'Allocation Table'!E82,'Allocation Table'!G82,'Allocation Table'!I82,'Allocation Table'!K82,'Allocation Table'!M82),N$7+'Allocation Table'!$V82-SUM('Allocation Table'!C82,'Allocation Table'!E82,'Allocation Table'!G82,'Allocation Table'!I82,'Allocation Table'!K82,'Allocation Table'!M82),O86*(1+N$6/12))),0)</f>
        <v>6441</v>
      </c>
      <c r="O87" s="13">
        <f t="shared" si="21"/>
        <v>309817.0540007833</v>
      </c>
      <c r="P87" s="14">
        <f>IFERROR(IF(Q86=0,0,IF(Q86*(1+P$6/12)&gt;P$7+'Allocation Table'!$V82-SUM('Allocation Table'!C82,'Allocation Table'!E82,'Allocation Table'!G82,'Allocation Table'!I82,'Allocation Table'!K82,'Allocation Table'!M82,'Allocation Table'!O82),P$7+'Allocation Table'!$V82-SUM('Allocation Table'!C82,'Allocation Table'!E82,'Allocation Table'!G82,'Allocation Table'!I82,'Allocation Table'!K82,'Allocation Table'!M82,'Allocation Table'!O82),Q86*(1+P$6/12))),0)</f>
        <v>4800</v>
      </c>
      <c r="Q87" s="20">
        <f t="shared" si="22"/>
        <v>536832.80709972861</v>
      </c>
      <c r="R87" s="14">
        <f>IFERROR(IF(S86=0,0,IF(S86*(1+R$6/12)&gt;R$7+'Allocation Table'!$V82-SUM('Allocation Table'!C82,'Allocation Table'!E82,'Allocation Table'!G82,'Allocation Table'!I82,'Allocation Table'!K82,'Allocation Table'!M82,'Allocation Table'!O82,'Allocation Table'!Q82),R$7+'Allocation Table'!$V82-SUM('Allocation Table'!C82,'Allocation Table'!E82,'Allocation Table'!G82,'Allocation Table'!I82,'Allocation Table'!K82,'Allocation Table'!M82,'Allocation Table'!O82,'Allocation Table'!Q82),S86*(1+R$6/12))),0)</f>
        <v>0</v>
      </c>
      <c r="S87" s="13">
        <f t="shared" si="23"/>
        <v>0</v>
      </c>
      <c r="T87" s="14">
        <f>IFERROR(IF(U86=0,0,IF(U86*(1+T$6/12)&gt;T$7+'Allocation Table'!$V82-SUM('Allocation Table'!C82,'Allocation Table'!E82,'Allocation Table'!G82,'Allocation Table'!I82,'Allocation Table'!K82,'Allocation Table'!M82,'Allocation Table'!O82,'Allocation Table'!Q82,'Allocation Table'!S82),T$7+'Allocation Table'!$V82-SUM('Allocation Table'!C82,'Allocation Table'!E82,'Allocation Table'!G82,'Allocation Table'!I82,'Allocation Table'!K82,'Allocation Table'!M82,'Allocation Table'!O82,'Allocation Table'!Q82,'Allocation Table'!S82),U86*(1+T$6/12))),0)</f>
        <v>0</v>
      </c>
      <c r="U87" s="21">
        <f t="shared" si="24"/>
        <v>0</v>
      </c>
      <c r="V87" s="19">
        <f t="shared" si="13"/>
        <v>846649.86110051186</v>
      </c>
    </row>
    <row r="88" spans="1:22" ht="15.5" outlineLevel="1" thickTop="1" thickBot="1" x14ac:dyDescent="0.4">
      <c r="A88" s="9">
        <f t="shared" si="14"/>
        <v>47362</v>
      </c>
      <c r="B88" s="14">
        <f>IFERROR(IF(C87=0,0,IF(C87*(1+B$6/12)&gt;B$7+B$2+'Allocation Table'!$V83,B$7+B$2+'Allocation Table'!$V83,C87*(1+B$6/12))),0)</f>
        <v>0</v>
      </c>
      <c r="C88" s="24">
        <f t="shared" si="15"/>
        <v>0</v>
      </c>
      <c r="D88" s="14">
        <f>IFERROR(IF(E87=0,0,IF(E87*(1+D$6/12)&gt;D$7+'Allocation Table'!$V83-'Allocation Table'!C83,D$7+'Allocation Table'!$V83-'Allocation Table'!C83,E87*(1+D$6/12))),0)</f>
        <v>0</v>
      </c>
      <c r="E88" s="20">
        <f t="shared" si="16"/>
        <v>0</v>
      </c>
      <c r="F88" s="14">
        <f>IFERROR(IF(G87=0,0,IF(G87*(1+F$6/12)&gt;F$7+'Allocation Table'!$V83-SUM('Allocation Table'!C83,'Allocation Table'!E83),F$7+'Allocation Table'!$V83-SUM('Allocation Table'!C83,'Allocation Table'!E83),G87*(1+F$6/12))),0)</f>
        <v>0</v>
      </c>
      <c r="G88" s="13">
        <f t="shared" si="17"/>
        <v>0</v>
      </c>
      <c r="H88" s="14">
        <f>IFERROR(IF(I87=0,0,IF(I87*(1+H$6/12)&gt;H$7+'Allocation Table'!$V83-SUM('Allocation Table'!C83,'Allocation Table'!E83,'Allocation Table'!G83),H$7+'Allocation Table'!$V83-SUM('Allocation Table'!C83,'Allocation Table'!E83,'Allocation Table'!G83),I87*(1+H$6/12))),0)</f>
        <v>0</v>
      </c>
      <c r="I88" s="20">
        <f t="shared" si="18"/>
        <v>0</v>
      </c>
      <c r="J88" s="14">
        <f>IFERROR(IF(K87=0,0,IF(K87*(1+J$6/12)&gt;J$7+'Allocation Table'!$V83-SUM('Allocation Table'!C83,'Allocation Table'!E83,'Allocation Table'!G83,'Allocation Table'!I83),J$7+'Allocation Table'!$V83-SUM('Allocation Table'!C83,'Allocation Table'!E83,'Allocation Table'!G83,'Allocation Table'!I83),K87*(1+J$6/12))),0)</f>
        <v>0</v>
      </c>
      <c r="K88" s="13">
        <f t="shared" si="19"/>
        <v>0</v>
      </c>
      <c r="L88" s="14">
        <f>IFERROR(IF(M87=0,0,IF(M87*(1+L$6/12)&gt;L$7+'Allocation Table'!$V83-SUM('Allocation Table'!C83,'Allocation Table'!E83,'Allocation Table'!G83,'Allocation Table'!I83,'Allocation Table'!K83),L$7+'Allocation Table'!$V83-SUM('Allocation Table'!C83,'Allocation Table'!E83,'Allocation Table'!G83,'Allocation Table'!I83,'Allocation Table'!K83),M87*(1+L$6/12))),0)</f>
        <v>0</v>
      </c>
      <c r="M88" s="20">
        <f t="shared" si="20"/>
        <v>0</v>
      </c>
      <c r="N88" s="14">
        <f>IFERROR(IF(O87=0,0,IF(O87*(1+N$6/12)&gt;N$7+'Allocation Table'!$V83-SUM('Allocation Table'!C83,'Allocation Table'!E83,'Allocation Table'!G83,'Allocation Table'!I83,'Allocation Table'!K83,'Allocation Table'!M83),N$7+'Allocation Table'!$V83-SUM('Allocation Table'!C83,'Allocation Table'!E83,'Allocation Table'!G83,'Allocation Table'!I83,'Allocation Table'!K83,'Allocation Table'!M83),O87*(1+N$6/12))),0)</f>
        <v>6441</v>
      </c>
      <c r="O88" s="13">
        <f t="shared" si="21"/>
        <v>304408.77751411928</v>
      </c>
      <c r="P88" s="14">
        <f>IFERROR(IF(Q87=0,0,IF(Q87*(1+P$6/12)&gt;P$7+'Allocation Table'!$V83-SUM('Allocation Table'!C83,'Allocation Table'!E83,'Allocation Table'!G83,'Allocation Table'!I83,'Allocation Table'!K83,'Allocation Table'!M83,'Allocation Table'!O83),P$7+'Allocation Table'!$V83-SUM('Allocation Table'!C83,'Allocation Table'!E83,'Allocation Table'!G83,'Allocation Table'!I83,'Allocation Table'!K83,'Allocation Table'!M83,'Allocation Table'!O83),Q87*(1+P$6/12))),0)</f>
        <v>4800</v>
      </c>
      <c r="Q88" s="20">
        <f t="shared" si="22"/>
        <v>534045.93012635258</v>
      </c>
      <c r="R88" s="14">
        <f>IFERROR(IF(S87=0,0,IF(S87*(1+R$6/12)&gt;R$7+'Allocation Table'!$V83-SUM('Allocation Table'!C83,'Allocation Table'!E83,'Allocation Table'!G83,'Allocation Table'!I83,'Allocation Table'!K83,'Allocation Table'!M83,'Allocation Table'!O83,'Allocation Table'!Q83),R$7+'Allocation Table'!$V83-SUM('Allocation Table'!C83,'Allocation Table'!E83,'Allocation Table'!G83,'Allocation Table'!I83,'Allocation Table'!K83,'Allocation Table'!M83,'Allocation Table'!O83,'Allocation Table'!Q83),S87*(1+R$6/12))),0)</f>
        <v>0</v>
      </c>
      <c r="S88" s="13">
        <f t="shared" si="23"/>
        <v>0</v>
      </c>
      <c r="T88" s="14">
        <f>IFERROR(IF(U87=0,0,IF(U87*(1+T$6/12)&gt;T$7+'Allocation Table'!$V83-SUM('Allocation Table'!C83,'Allocation Table'!E83,'Allocation Table'!G83,'Allocation Table'!I83,'Allocation Table'!K83,'Allocation Table'!M83,'Allocation Table'!O83,'Allocation Table'!Q83,'Allocation Table'!S83),T$7+'Allocation Table'!$V83-SUM('Allocation Table'!C83,'Allocation Table'!E83,'Allocation Table'!G83,'Allocation Table'!I83,'Allocation Table'!K83,'Allocation Table'!M83,'Allocation Table'!O83,'Allocation Table'!Q83,'Allocation Table'!S83),U87*(1+T$6/12))),0)</f>
        <v>0</v>
      </c>
      <c r="U88" s="21">
        <f t="shared" si="24"/>
        <v>0</v>
      </c>
      <c r="V88" s="19">
        <f t="shared" si="13"/>
        <v>838454.70764047187</v>
      </c>
    </row>
    <row r="89" spans="1:22" ht="15.5" outlineLevel="1" thickTop="1" thickBot="1" x14ac:dyDescent="0.4">
      <c r="A89" s="9">
        <f t="shared" si="14"/>
        <v>47392</v>
      </c>
      <c r="B89" s="14">
        <f>IFERROR(IF(C88=0,0,IF(C88*(1+B$6/12)&gt;B$7+B$2+'Allocation Table'!$V84,B$7+B$2+'Allocation Table'!$V84,C88*(1+B$6/12))),0)</f>
        <v>0</v>
      </c>
      <c r="C89" s="24">
        <f t="shared" si="15"/>
        <v>0</v>
      </c>
      <c r="D89" s="14">
        <f>IFERROR(IF(E88=0,0,IF(E88*(1+D$6/12)&gt;D$7+'Allocation Table'!$V84-'Allocation Table'!C84,D$7+'Allocation Table'!$V84-'Allocation Table'!C84,E88*(1+D$6/12))),0)</f>
        <v>0</v>
      </c>
      <c r="E89" s="20">
        <f t="shared" si="16"/>
        <v>0</v>
      </c>
      <c r="F89" s="14">
        <f>IFERROR(IF(G88=0,0,IF(G88*(1+F$6/12)&gt;F$7+'Allocation Table'!$V84-SUM('Allocation Table'!C84,'Allocation Table'!E84),F$7+'Allocation Table'!$V84-SUM('Allocation Table'!C84,'Allocation Table'!E84),G88*(1+F$6/12))),0)</f>
        <v>0</v>
      </c>
      <c r="G89" s="13">
        <f t="shared" si="17"/>
        <v>0</v>
      </c>
      <c r="H89" s="14">
        <f>IFERROR(IF(I88=0,0,IF(I88*(1+H$6/12)&gt;H$7+'Allocation Table'!$V84-SUM('Allocation Table'!C84,'Allocation Table'!E84,'Allocation Table'!G84),H$7+'Allocation Table'!$V84-SUM('Allocation Table'!C84,'Allocation Table'!E84,'Allocation Table'!G84),I88*(1+H$6/12))),0)</f>
        <v>0</v>
      </c>
      <c r="I89" s="20">
        <f t="shared" si="18"/>
        <v>0</v>
      </c>
      <c r="J89" s="14">
        <f>IFERROR(IF(K88=0,0,IF(K88*(1+J$6/12)&gt;J$7+'Allocation Table'!$V84-SUM('Allocation Table'!C84,'Allocation Table'!E84,'Allocation Table'!G84,'Allocation Table'!I84),J$7+'Allocation Table'!$V84-SUM('Allocation Table'!C84,'Allocation Table'!E84,'Allocation Table'!G84,'Allocation Table'!I84),K88*(1+J$6/12))),0)</f>
        <v>0</v>
      </c>
      <c r="K89" s="13">
        <f t="shared" si="19"/>
        <v>0</v>
      </c>
      <c r="L89" s="14">
        <f>IFERROR(IF(M88=0,0,IF(M88*(1+L$6/12)&gt;L$7+'Allocation Table'!$V84-SUM('Allocation Table'!C84,'Allocation Table'!E84,'Allocation Table'!G84,'Allocation Table'!I84,'Allocation Table'!K84),L$7+'Allocation Table'!$V84-SUM('Allocation Table'!C84,'Allocation Table'!E84,'Allocation Table'!G84,'Allocation Table'!I84,'Allocation Table'!K84),M88*(1+L$6/12))),0)</f>
        <v>0</v>
      </c>
      <c r="M89" s="20">
        <f t="shared" si="20"/>
        <v>0</v>
      </c>
      <c r="N89" s="14">
        <f>IFERROR(IF(O88=0,0,IF(O88*(1+N$6/12)&gt;N$7+'Allocation Table'!$V84-SUM('Allocation Table'!C84,'Allocation Table'!E84,'Allocation Table'!G84,'Allocation Table'!I84,'Allocation Table'!K84,'Allocation Table'!M84),N$7+'Allocation Table'!$V84-SUM('Allocation Table'!C84,'Allocation Table'!E84,'Allocation Table'!G84,'Allocation Table'!I84,'Allocation Table'!K84,'Allocation Table'!M84),O88*(1+N$6/12))),0)</f>
        <v>6441</v>
      </c>
      <c r="O89" s="13">
        <f t="shared" si="21"/>
        <v>298982.47343916638</v>
      </c>
      <c r="P89" s="14">
        <f>IFERROR(IF(Q88=0,0,IF(Q88*(1+P$6/12)&gt;P$7+'Allocation Table'!$V84-SUM('Allocation Table'!C84,'Allocation Table'!E84,'Allocation Table'!G84,'Allocation Table'!I84,'Allocation Table'!K84,'Allocation Table'!M84,'Allocation Table'!O84),P$7+'Allocation Table'!$V84-SUM('Allocation Table'!C84,'Allocation Table'!E84,'Allocation Table'!G84,'Allocation Table'!I84,'Allocation Table'!K84,'Allocation Table'!M84,'Allocation Table'!O84),Q88*(1+P$6/12))),0)</f>
        <v>4800</v>
      </c>
      <c r="Q89" s="20">
        <f t="shared" si="22"/>
        <v>531248.60236432636</v>
      </c>
      <c r="R89" s="14">
        <f>IFERROR(IF(S88=0,0,IF(S88*(1+R$6/12)&gt;R$7+'Allocation Table'!$V84-SUM('Allocation Table'!C84,'Allocation Table'!E84,'Allocation Table'!G84,'Allocation Table'!I84,'Allocation Table'!K84,'Allocation Table'!M84,'Allocation Table'!O84,'Allocation Table'!Q84),R$7+'Allocation Table'!$V84-SUM('Allocation Table'!C84,'Allocation Table'!E84,'Allocation Table'!G84,'Allocation Table'!I84,'Allocation Table'!K84,'Allocation Table'!M84,'Allocation Table'!O84,'Allocation Table'!Q84),S88*(1+R$6/12))),0)</f>
        <v>0</v>
      </c>
      <c r="S89" s="13">
        <f t="shared" si="23"/>
        <v>0</v>
      </c>
      <c r="T89" s="14">
        <f>IFERROR(IF(U88=0,0,IF(U88*(1+T$6/12)&gt;T$7+'Allocation Table'!$V84-SUM('Allocation Table'!C84,'Allocation Table'!E84,'Allocation Table'!G84,'Allocation Table'!I84,'Allocation Table'!K84,'Allocation Table'!M84,'Allocation Table'!O84,'Allocation Table'!Q84,'Allocation Table'!S84),T$7+'Allocation Table'!$V84-SUM('Allocation Table'!C84,'Allocation Table'!E84,'Allocation Table'!G84,'Allocation Table'!I84,'Allocation Table'!K84,'Allocation Table'!M84,'Allocation Table'!O84,'Allocation Table'!Q84,'Allocation Table'!S84),U88*(1+T$6/12))),0)</f>
        <v>0</v>
      </c>
      <c r="U89" s="21">
        <f t="shared" si="24"/>
        <v>0</v>
      </c>
      <c r="V89" s="19">
        <f t="shared" si="13"/>
        <v>830231.07580349268</v>
      </c>
    </row>
    <row r="90" spans="1:22" ht="15.5" outlineLevel="1" thickTop="1" thickBot="1" x14ac:dyDescent="0.4">
      <c r="A90" s="9">
        <f t="shared" si="14"/>
        <v>47423</v>
      </c>
      <c r="B90" s="14">
        <f>IFERROR(IF(C89=0,0,IF(C89*(1+B$6/12)&gt;B$7+B$2+'Allocation Table'!$V85,B$7+B$2+'Allocation Table'!$V85,C89*(1+B$6/12))),0)</f>
        <v>0</v>
      </c>
      <c r="C90" s="24">
        <f t="shared" si="15"/>
        <v>0</v>
      </c>
      <c r="D90" s="14">
        <f>IFERROR(IF(E89=0,0,IF(E89*(1+D$6/12)&gt;D$7+'Allocation Table'!$V85-'Allocation Table'!C85,D$7+'Allocation Table'!$V85-'Allocation Table'!C85,E89*(1+D$6/12))),0)</f>
        <v>0</v>
      </c>
      <c r="E90" s="20">
        <f t="shared" si="16"/>
        <v>0</v>
      </c>
      <c r="F90" s="14">
        <f>IFERROR(IF(G89=0,0,IF(G89*(1+F$6/12)&gt;F$7+'Allocation Table'!$V85-SUM('Allocation Table'!C85,'Allocation Table'!E85),F$7+'Allocation Table'!$V85-SUM('Allocation Table'!C85,'Allocation Table'!E85),G89*(1+F$6/12))),0)</f>
        <v>0</v>
      </c>
      <c r="G90" s="13">
        <f t="shared" si="17"/>
        <v>0</v>
      </c>
      <c r="H90" s="14">
        <f>IFERROR(IF(I89=0,0,IF(I89*(1+H$6/12)&gt;H$7+'Allocation Table'!$V85-SUM('Allocation Table'!C85,'Allocation Table'!E85,'Allocation Table'!G85),H$7+'Allocation Table'!$V85-SUM('Allocation Table'!C85,'Allocation Table'!E85,'Allocation Table'!G85),I89*(1+H$6/12))),0)</f>
        <v>0</v>
      </c>
      <c r="I90" s="20">
        <f t="shared" si="18"/>
        <v>0</v>
      </c>
      <c r="J90" s="14">
        <f>IFERROR(IF(K89=0,0,IF(K89*(1+J$6/12)&gt;J$7+'Allocation Table'!$V85-SUM('Allocation Table'!C85,'Allocation Table'!E85,'Allocation Table'!G85,'Allocation Table'!I85),J$7+'Allocation Table'!$V85-SUM('Allocation Table'!C85,'Allocation Table'!E85,'Allocation Table'!G85,'Allocation Table'!I85),K89*(1+J$6/12))),0)</f>
        <v>0</v>
      </c>
      <c r="K90" s="13">
        <f t="shared" si="19"/>
        <v>0</v>
      </c>
      <c r="L90" s="14">
        <f>IFERROR(IF(M89=0,0,IF(M89*(1+L$6/12)&gt;L$7+'Allocation Table'!$V85-SUM('Allocation Table'!C85,'Allocation Table'!E85,'Allocation Table'!G85,'Allocation Table'!I85,'Allocation Table'!K85),L$7+'Allocation Table'!$V85-SUM('Allocation Table'!C85,'Allocation Table'!E85,'Allocation Table'!G85,'Allocation Table'!I85,'Allocation Table'!K85),M89*(1+L$6/12))),0)</f>
        <v>0</v>
      </c>
      <c r="M90" s="20">
        <f t="shared" si="20"/>
        <v>0</v>
      </c>
      <c r="N90" s="14">
        <f>IFERROR(IF(O89=0,0,IF(O89*(1+N$6/12)&gt;N$7+'Allocation Table'!$V85-SUM('Allocation Table'!C85,'Allocation Table'!E85,'Allocation Table'!G85,'Allocation Table'!I85,'Allocation Table'!K85,'Allocation Table'!M85),N$7+'Allocation Table'!$V85-SUM('Allocation Table'!C85,'Allocation Table'!E85,'Allocation Table'!G85,'Allocation Table'!I85,'Allocation Table'!K85,'Allocation Table'!M85),O89*(1+N$6/12))),0)</f>
        <v>6441</v>
      </c>
      <c r="O90" s="13">
        <f t="shared" si="21"/>
        <v>293538.08168396365</v>
      </c>
      <c r="P90" s="14">
        <f>IFERROR(IF(Q89=0,0,IF(Q89*(1+P$6/12)&gt;P$7+'Allocation Table'!$V85-SUM('Allocation Table'!C85,'Allocation Table'!E85,'Allocation Table'!G85,'Allocation Table'!I85,'Allocation Table'!K85,'Allocation Table'!M85,'Allocation Table'!O85),P$7+'Allocation Table'!$V85-SUM('Allocation Table'!C85,'Allocation Table'!E85,'Allocation Table'!G85,'Allocation Table'!I85,'Allocation Table'!K85,'Allocation Table'!M85,'Allocation Table'!O85),Q89*(1+P$6/12))),0)</f>
        <v>4800</v>
      </c>
      <c r="Q90" s="20">
        <f t="shared" si="22"/>
        <v>528440.78462319251</v>
      </c>
      <c r="R90" s="14">
        <f>IFERROR(IF(S89=0,0,IF(S89*(1+R$6/12)&gt;R$7+'Allocation Table'!$V85-SUM('Allocation Table'!C85,'Allocation Table'!E85,'Allocation Table'!G85,'Allocation Table'!I85,'Allocation Table'!K85,'Allocation Table'!M85,'Allocation Table'!O85,'Allocation Table'!Q85),R$7+'Allocation Table'!$V85-SUM('Allocation Table'!C85,'Allocation Table'!E85,'Allocation Table'!G85,'Allocation Table'!I85,'Allocation Table'!K85,'Allocation Table'!M85,'Allocation Table'!O85,'Allocation Table'!Q85),S89*(1+R$6/12))),0)</f>
        <v>0</v>
      </c>
      <c r="S90" s="13">
        <f t="shared" si="23"/>
        <v>0</v>
      </c>
      <c r="T90" s="14">
        <f>IFERROR(IF(U89=0,0,IF(U89*(1+T$6/12)&gt;T$7+'Allocation Table'!$V85-SUM('Allocation Table'!C85,'Allocation Table'!E85,'Allocation Table'!G85,'Allocation Table'!I85,'Allocation Table'!K85,'Allocation Table'!M85,'Allocation Table'!O85,'Allocation Table'!Q85,'Allocation Table'!S85),T$7+'Allocation Table'!$V85-SUM('Allocation Table'!C85,'Allocation Table'!E85,'Allocation Table'!G85,'Allocation Table'!I85,'Allocation Table'!K85,'Allocation Table'!M85,'Allocation Table'!O85,'Allocation Table'!Q85,'Allocation Table'!S85),U89*(1+T$6/12))),0)</f>
        <v>0</v>
      </c>
      <c r="U90" s="21">
        <f t="shared" si="24"/>
        <v>0</v>
      </c>
      <c r="V90" s="19">
        <f t="shared" si="13"/>
        <v>821978.86630715616</v>
      </c>
    </row>
    <row r="91" spans="1:22" ht="15.5" outlineLevel="1" thickTop="1" thickBot="1" x14ac:dyDescent="0.4">
      <c r="A91" s="9">
        <f t="shared" si="14"/>
        <v>47453</v>
      </c>
      <c r="B91" s="14">
        <f>IFERROR(IF(C90=0,0,IF(C90*(1+B$6/12)&gt;B$7+B$2+'Allocation Table'!$V86,B$7+B$2+'Allocation Table'!$V86,C90*(1+B$6/12))),0)</f>
        <v>0</v>
      </c>
      <c r="C91" s="24">
        <f t="shared" si="15"/>
        <v>0</v>
      </c>
      <c r="D91" s="14">
        <f>IFERROR(IF(E90=0,0,IF(E90*(1+D$6/12)&gt;D$7+'Allocation Table'!$V86-'Allocation Table'!C86,D$7+'Allocation Table'!$V86-'Allocation Table'!C86,E90*(1+D$6/12))),0)</f>
        <v>0</v>
      </c>
      <c r="E91" s="20">
        <f t="shared" si="16"/>
        <v>0</v>
      </c>
      <c r="F91" s="14">
        <f>IFERROR(IF(G90=0,0,IF(G90*(1+F$6/12)&gt;F$7+'Allocation Table'!$V86-SUM('Allocation Table'!C86,'Allocation Table'!E86),F$7+'Allocation Table'!$V86-SUM('Allocation Table'!C86,'Allocation Table'!E86),G90*(1+F$6/12))),0)</f>
        <v>0</v>
      </c>
      <c r="G91" s="13">
        <f t="shared" si="17"/>
        <v>0</v>
      </c>
      <c r="H91" s="14">
        <f>IFERROR(IF(I90=0,0,IF(I90*(1+H$6/12)&gt;H$7+'Allocation Table'!$V86-SUM('Allocation Table'!C86,'Allocation Table'!E86,'Allocation Table'!G86),H$7+'Allocation Table'!$V86-SUM('Allocation Table'!C86,'Allocation Table'!E86,'Allocation Table'!G86),I90*(1+H$6/12))),0)</f>
        <v>0</v>
      </c>
      <c r="I91" s="20">
        <f t="shared" si="18"/>
        <v>0</v>
      </c>
      <c r="J91" s="14">
        <f>IFERROR(IF(K90=0,0,IF(K90*(1+J$6/12)&gt;J$7+'Allocation Table'!$V86-SUM('Allocation Table'!C86,'Allocation Table'!E86,'Allocation Table'!G86,'Allocation Table'!I86),J$7+'Allocation Table'!$V86-SUM('Allocation Table'!C86,'Allocation Table'!E86,'Allocation Table'!G86,'Allocation Table'!I86),K90*(1+J$6/12))),0)</f>
        <v>0</v>
      </c>
      <c r="K91" s="13">
        <f t="shared" si="19"/>
        <v>0</v>
      </c>
      <c r="L91" s="14">
        <f>IFERROR(IF(M90=0,0,IF(M90*(1+L$6/12)&gt;L$7+'Allocation Table'!$V86-SUM('Allocation Table'!C86,'Allocation Table'!E86,'Allocation Table'!G86,'Allocation Table'!I86,'Allocation Table'!K86),L$7+'Allocation Table'!$V86-SUM('Allocation Table'!C86,'Allocation Table'!E86,'Allocation Table'!G86,'Allocation Table'!I86,'Allocation Table'!K86),M90*(1+L$6/12))),0)</f>
        <v>0</v>
      </c>
      <c r="M91" s="20">
        <f t="shared" si="20"/>
        <v>0</v>
      </c>
      <c r="N91" s="14">
        <f>IFERROR(IF(O90=0,0,IF(O90*(1+N$6/12)&gt;N$7+'Allocation Table'!$V86-SUM('Allocation Table'!C86,'Allocation Table'!E86,'Allocation Table'!G86,'Allocation Table'!I86,'Allocation Table'!K86,'Allocation Table'!M86),N$7+'Allocation Table'!$V86-SUM('Allocation Table'!C86,'Allocation Table'!E86,'Allocation Table'!G86,'Allocation Table'!I86,'Allocation Table'!K86,'Allocation Table'!M86),O90*(1+N$6/12))),0)</f>
        <v>6441</v>
      </c>
      <c r="O91" s="13">
        <f t="shared" si="21"/>
        <v>288075.54195624357</v>
      </c>
      <c r="P91" s="14">
        <f>IFERROR(IF(Q90=0,0,IF(Q90*(1+P$6/12)&gt;P$7+'Allocation Table'!$V86-SUM('Allocation Table'!C86,'Allocation Table'!E86,'Allocation Table'!G86,'Allocation Table'!I86,'Allocation Table'!K86,'Allocation Table'!M86,'Allocation Table'!O86),P$7+'Allocation Table'!$V86-SUM('Allocation Table'!C86,'Allocation Table'!E86,'Allocation Table'!G86,'Allocation Table'!I86,'Allocation Table'!K86,'Allocation Table'!M86,'Allocation Table'!O86),Q90*(1+P$6/12))),0)</f>
        <v>4800</v>
      </c>
      <c r="Q91" s="20">
        <f t="shared" si="22"/>
        <v>525622.43756552949</v>
      </c>
      <c r="R91" s="14">
        <f>IFERROR(IF(S90=0,0,IF(S90*(1+R$6/12)&gt;R$7+'Allocation Table'!$V86-SUM('Allocation Table'!C86,'Allocation Table'!E86,'Allocation Table'!G86,'Allocation Table'!I86,'Allocation Table'!K86,'Allocation Table'!M86,'Allocation Table'!O86,'Allocation Table'!Q86),R$7+'Allocation Table'!$V86-SUM('Allocation Table'!C86,'Allocation Table'!E86,'Allocation Table'!G86,'Allocation Table'!I86,'Allocation Table'!K86,'Allocation Table'!M86,'Allocation Table'!O86,'Allocation Table'!Q86),S90*(1+R$6/12))),0)</f>
        <v>0</v>
      </c>
      <c r="S91" s="13">
        <f t="shared" si="23"/>
        <v>0</v>
      </c>
      <c r="T91" s="14">
        <f>IFERROR(IF(U90=0,0,IF(U90*(1+T$6/12)&gt;T$7+'Allocation Table'!$V86-SUM('Allocation Table'!C86,'Allocation Table'!E86,'Allocation Table'!G86,'Allocation Table'!I86,'Allocation Table'!K86,'Allocation Table'!M86,'Allocation Table'!O86,'Allocation Table'!Q86,'Allocation Table'!S86),T$7+'Allocation Table'!$V86-SUM('Allocation Table'!C86,'Allocation Table'!E86,'Allocation Table'!G86,'Allocation Table'!I86,'Allocation Table'!K86,'Allocation Table'!M86,'Allocation Table'!O86,'Allocation Table'!Q86,'Allocation Table'!S86),U90*(1+T$6/12))),0)</f>
        <v>0</v>
      </c>
      <c r="U91" s="21">
        <f t="shared" si="24"/>
        <v>0</v>
      </c>
      <c r="V91" s="19">
        <f t="shared" si="13"/>
        <v>813697.97952177306</v>
      </c>
    </row>
    <row r="92" spans="1:22" ht="15.5" outlineLevel="1" thickTop="1" thickBot="1" x14ac:dyDescent="0.4">
      <c r="A92" s="9">
        <f t="shared" si="14"/>
        <v>47484</v>
      </c>
      <c r="B92" s="14">
        <f>IFERROR(IF(C91=0,0,IF(C91*(1+B$6/12)&gt;B$7+B$2+'Allocation Table'!$V87,B$7+B$2+'Allocation Table'!$V87,C91*(1+B$6/12))),0)</f>
        <v>0</v>
      </c>
      <c r="C92" s="24">
        <f t="shared" si="15"/>
        <v>0</v>
      </c>
      <c r="D92" s="14">
        <f>IFERROR(IF(E91=0,0,IF(E91*(1+D$6/12)&gt;D$7+'Allocation Table'!$V87-'Allocation Table'!C87,D$7+'Allocation Table'!$V87-'Allocation Table'!C87,E91*(1+D$6/12))),0)</f>
        <v>0</v>
      </c>
      <c r="E92" s="20">
        <f t="shared" si="16"/>
        <v>0</v>
      </c>
      <c r="F92" s="14">
        <f>IFERROR(IF(G91=0,0,IF(G91*(1+F$6/12)&gt;F$7+'Allocation Table'!$V87-SUM('Allocation Table'!C87,'Allocation Table'!E87),F$7+'Allocation Table'!$V87-SUM('Allocation Table'!C87,'Allocation Table'!E87),G91*(1+F$6/12))),0)</f>
        <v>0</v>
      </c>
      <c r="G92" s="13">
        <f t="shared" si="17"/>
        <v>0</v>
      </c>
      <c r="H92" s="14">
        <f>IFERROR(IF(I91=0,0,IF(I91*(1+H$6/12)&gt;H$7+'Allocation Table'!$V87-SUM('Allocation Table'!C87,'Allocation Table'!E87,'Allocation Table'!G87),H$7+'Allocation Table'!$V87-SUM('Allocation Table'!C87,'Allocation Table'!E87,'Allocation Table'!G87),I91*(1+H$6/12))),0)</f>
        <v>0</v>
      </c>
      <c r="I92" s="20">
        <f t="shared" si="18"/>
        <v>0</v>
      </c>
      <c r="J92" s="14">
        <f>IFERROR(IF(K91=0,0,IF(K91*(1+J$6/12)&gt;J$7+'Allocation Table'!$V87-SUM('Allocation Table'!C87,'Allocation Table'!E87,'Allocation Table'!G87,'Allocation Table'!I87),J$7+'Allocation Table'!$V87-SUM('Allocation Table'!C87,'Allocation Table'!E87,'Allocation Table'!G87,'Allocation Table'!I87),K91*(1+J$6/12))),0)</f>
        <v>0</v>
      </c>
      <c r="K92" s="13">
        <f t="shared" si="19"/>
        <v>0</v>
      </c>
      <c r="L92" s="14">
        <f>IFERROR(IF(M91=0,0,IF(M91*(1+L$6/12)&gt;L$7+'Allocation Table'!$V87-SUM('Allocation Table'!C87,'Allocation Table'!E87,'Allocation Table'!G87,'Allocation Table'!I87,'Allocation Table'!K87),L$7+'Allocation Table'!$V87-SUM('Allocation Table'!C87,'Allocation Table'!E87,'Allocation Table'!G87,'Allocation Table'!I87,'Allocation Table'!K87),M91*(1+L$6/12))),0)</f>
        <v>0</v>
      </c>
      <c r="M92" s="20">
        <f t="shared" si="20"/>
        <v>0</v>
      </c>
      <c r="N92" s="14">
        <f>IFERROR(IF(O91=0,0,IF(O91*(1+N$6/12)&gt;N$7+'Allocation Table'!$V87-SUM('Allocation Table'!C87,'Allocation Table'!E87,'Allocation Table'!G87,'Allocation Table'!I87,'Allocation Table'!K87,'Allocation Table'!M87),N$7+'Allocation Table'!$V87-SUM('Allocation Table'!C87,'Allocation Table'!E87,'Allocation Table'!G87,'Allocation Table'!I87,'Allocation Table'!K87,'Allocation Table'!M87),O91*(1+N$6/12))),0)</f>
        <v>6441</v>
      </c>
      <c r="O92" s="13">
        <f t="shared" si="21"/>
        <v>282594.79376276443</v>
      </c>
      <c r="P92" s="14">
        <f>IFERROR(IF(Q91=0,0,IF(Q91*(1+P$6/12)&gt;P$7+'Allocation Table'!$V87-SUM('Allocation Table'!C87,'Allocation Table'!E87,'Allocation Table'!G87,'Allocation Table'!I87,'Allocation Table'!K87,'Allocation Table'!M87,'Allocation Table'!O87),P$7+'Allocation Table'!$V87-SUM('Allocation Table'!C87,'Allocation Table'!E87,'Allocation Table'!G87,'Allocation Table'!I87,'Allocation Table'!K87,'Allocation Table'!M87,'Allocation Table'!O87),Q91*(1+P$6/12))),0)</f>
        <v>4800</v>
      </c>
      <c r="Q92" s="20">
        <f t="shared" si="22"/>
        <v>522793.52170640021</v>
      </c>
      <c r="R92" s="14">
        <f>IFERROR(IF(S91=0,0,IF(S91*(1+R$6/12)&gt;R$7+'Allocation Table'!$V87-SUM('Allocation Table'!C87,'Allocation Table'!E87,'Allocation Table'!G87,'Allocation Table'!I87,'Allocation Table'!K87,'Allocation Table'!M87,'Allocation Table'!O87,'Allocation Table'!Q87),R$7+'Allocation Table'!$V87-SUM('Allocation Table'!C87,'Allocation Table'!E87,'Allocation Table'!G87,'Allocation Table'!I87,'Allocation Table'!K87,'Allocation Table'!M87,'Allocation Table'!O87,'Allocation Table'!Q87),S91*(1+R$6/12))),0)</f>
        <v>0</v>
      </c>
      <c r="S92" s="13">
        <f t="shared" si="23"/>
        <v>0</v>
      </c>
      <c r="T92" s="14">
        <f>IFERROR(IF(U91=0,0,IF(U91*(1+T$6/12)&gt;T$7+'Allocation Table'!$V87-SUM('Allocation Table'!C87,'Allocation Table'!E87,'Allocation Table'!G87,'Allocation Table'!I87,'Allocation Table'!K87,'Allocation Table'!M87,'Allocation Table'!O87,'Allocation Table'!Q87,'Allocation Table'!S87),T$7+'Allocation Table'!$V87-SUM('Allocation Table'!C87,'Allocation Table'!E87,'Allocation Table'!G87,'Allocation Table'!I87,'Allocation Table'!K87,'Allocation Table'!M87,'Allocation Table'!O87,'Allocation Table'!Q87,'Allocation Table'!S87),U91*(1+T$6/12))),0)</f>
        <v>0</v>
      </c>
      <c r="U92" s="21">
        <f t="shared" si="24"/>
        <v>0</v>
      </c>
      <c r="V92" s="19">
        <f t="shared" si="13"/>
        <v>805388.31546916463</v>
      </c>
    </row>
    <row r="93" spans="1:22" ht="15.5" outlineLevel="1" thickTop="1" thickBot="1" x14ac:dyDescent="0.4">
      <c r="A93" s="9">
        <f t="shared" si="14"/>
        <v>47515</v>
      </c>
      <c r="B93" s="14">
        <f>IFERROR(IF(C92=0,0,IF(C92*(1+B$6/12)&gt;B$7+B$2+'Allocation Table'!$V88,B$7+B$2+'Allocation Table'!$V88,C92*(1+B$6/12))),0)</f>
        <v>0</v>
      </c>
      <c r="C93" s="24">
        <f t="shared" si="15"/>
        <v>0</v>
      </c>
      <c r="D93" s="14">
        <f>IFERROR(IF(E92=0,0,IF(E92*(1+D$6/12)&gt;D$7+'Allocation Table'!$V88-'Allocation Table'!C88,D$7+'Allocation Table'!$V88-'Allocation Table'!C88,E92*(1+D$6/12))),0)</f>
        <v>0</v>
      </c>
      <c r="E93" s="20">
        <f t="shared" si="16"/>
        <v>0</v>
      </c>
      <c r="F93" s="14">
        <f>IFERROR(IF(G92=0,0,IF(G92*(1+F$6/12)&gt;F$7+'Allocation Table'!$V88-SUM('Allocation Table'!C88,'Allocation Table'!E88),F$7+'Allocation Table'!$V88-SUM('Allocation Table'!C88,'Allocation Table'!E88),G92*(1+F$6/12))),0)</f>
        <v>0</v>
      </c>
      <c r="G93" s="13">
        <f t="shared" si="17"/>
        <v>0</v>
      </c>
      <c r="H93" s="14">
        <f>IFERROR(IF(I92=0,0,IF(I92*(1+H$6/12)&gt;H$7+'Allocation Table'!$V88-SUM('Allocation Table'!C88,'Allocation Table'!E88,'Allocation Table'!G88),H$7+'Allocation Table'!$V88-SUM('Allocation Table'!C88,'Allocation Table'!E88,'Allocation Table'!G88),I92*(1+H$6/12))),0)</f>
        <v>0</v>
      </c>
      <c r="I93" s="20">
        <f t="shared" si="18"/>
        <v>0</v>
      </c>
      <c r="J93" s="14">
        <f>IFERROR(IF(K92=0,0,IF(K92*(1+J$6/12)&gt;J$7+'Allocation Table'!$V88-SUM('Allocation Table'!C88,'Allocation Table'!E88,'Allocation Table'!G88,'Allocation Table'!I88),J$7+'Allocation Table'!$V88-SUM('Allocation Table'!C88,'Allocation Table'!E88,'Allocation Table'!G88,'Allocation Table'!I88),K92*(1+J$6/12))),0)</f>
        <v>0</v>
      </c>
      <c r="K93" s="13">
        <f t="shared" si="19"/>
        <v>0</v>
      </c>
      <c r="L93" s="14">
        <f>IFERROR(IF(M92=0,0,IF(M92*(1+L$6/12)&gt;L$7+'Allocation Table'!$V88-SUM('Allocation Table'!C88,'Allocation Table'!E88,'Allocation Table'!G88,'Allocation Table'!I88,'Allocation Table'!K88),L$7+'Allocation Table'!$V88-SUM('Allocation Table'!C88,'Allocation Table'!E88,'Allocation Table'!G88,'Allocation Table'!I88,'Allocation Table'!K88),M92*(1+L$6/12))),0)</f>
        <v>0</v>
      </c>
      <c r="M93" s="20">
        <f t="shared" si="20"/>
        <v>0</v>
      </c>
      <c r="N93" s="14">
        <f>IFERROR(IF(O92=0,0,IF(O92*(1+N$6/12)&gt;N$7+'Allocation Table'!$V88-SUM('Allocation Table'!C88,'Allocation Table'!E88,'Allocation Table'!G88,'Allocation Table'!I88,'Allocation Table'!K88,'Allocation Table'!M88),N$7+'Allocation Table'!$V88-SUM('Allocation Table'!C88,'Allocation Table'!E88,'Allocation Table'!G88,'Allocation Table'!I88,'Allocation Table'!K88,'Allocation Table'!M88),O92*(1+N$6/12))),0)</f>
        <v>6441</v>
      </c>
      <c r="O93" s="13">
        <f t="shared" si="21"/>
        <v>277095.77640864032</v>
      </c>
      <c r="P93" s="14">
        <f>IFERROR(IF(Q92=0,0,IF(Q92*(1+P$6/12)&gt;P$7+'Allocation Table'!$V88-SUM('Allocation Table'!C88,'Allocation Table'!E88,'Allocation Table'!G88,'Allocation Table'!I88,'Allocation Table'!K88,'Allocation Table'!M88,'Allocation Table'!O88),P$7+'Allocation Table'!$V88-SUM('Allocation Table'!C88,'Allocation Table'!E88,'Allocation Table'!G88,'Allocation Table'!I88,'Allocation Table'!K88,'Allocation Table'!M88,'Allocation Table'!O88),Q92*(1+P$6/12))),0)</f>
        <v>4800</v>
      </c>
      <c r="Q93" s="20">
        <f t="shared" si="22"/>
        <v>519953.99741279916</v>
      </c>
      <c r="R93" s="14">
        <f>IFERROR(IF(S92=0,0,IF(S92*(1+R$6/12)&gt;R$7+'Allocation Table'!$V88-SUM('Allocation Table'!C88,'Allocation Table'!E88,'Allocation Table'!G88,'Allocation Table'!I88,'Allocation Table'!K88,'Allocation Table'!M88,'Allocation Table'!O88,'Allocation Table'!Q88),R$7+'Allocation Table'!$V88-SUM('Allocation Table'!C88,'Allocation Table'!E88,'Allocation Table'!G88,'Allocation Table'!I88,'Allocation Table'!K88,'Allocation Table'!M88,'Allocation Table'!O88,'Allocation Table'!Q88),S92*(1+R$6/12))),0)</f>
        <v>0</v>
      </c>
      <c r="S93" s="13">
        <f t="shared" si="23"/>
        <v>0</v>
      </c>
      <c r="T93" s="14">
        <f>IFERROR(IF(U92=0,0,IF(U92*(1+T$6/12)&gt;T$7+'Allocation Table'!$V88-SUM('Allocation Table'!C88,'Allocation Table'!E88,'Allocation Table'!G88,'Allocation Table'!I88,'Allocation Table'!K88,'Allocation Table'!M88,'Allocation Table'!O88,'Allocation Table'!Q88,'Allocation Table'!S88),T$7+'Allocation Table'!$V88-SUM('Allocation Table'!C88,'Allocation Table'!E88,'Allocation Table'!G88,'Allocation Table'!I88,'Allocation Table'!K88,'Allocation Table'!M88,'Allocation Table'!O88,'Allocation Table'!Q88,'Allocation Table'!S88),U92*(1+T$6/12))),0)</f>
        <v>0</v>
      </c>
      <c r="U93" s="21">
        <f t="shared" si="24"/>
        <v>0</v>
      </c>
      <c r="V93" s="19">
        <f t="shared" si="13"/>
        <v>797049.77382143948</v>
      </c>
    </row>
    <row r="94" spans="1:22" ht="15.5" thickTop="1" thickBot="1" x14ac:dyDescent="0.4">
      <c r="A94" s="9">
        <f t="shared" si="14"/>
        <v>47543</v>
      </c>
      <c r="B94" s="14">
        <f>IFERROR(IF(C93=0,0,IF(C93*(1+B$6/12)&gt;B$7+B$2+'Allocation Table'!$V89,B$7+B$2+'Allocation Table'!$V89,C93*(1+B$6/12))),0)</f>
        <v>0</v>
      </c>
      <c r="C94" s="24">
        <f t="shared" si="15"/>
        <v>0</v>
      </c>
      <c r="D94" s="14">
        <f>IFERROR(IF(E93=0,0,IF(E93*(1+D$6/12)&gt;D$7+'Allocation Table'!$V89-'Allocation Table'!C89,D$7+'Allocation Table'!$V89-'Allocation Table'!C89,E93*(1+D$6/12))),0)</f>
        <v>0</v>
      </c>
      <c r="E94" s="20">
        <f t="shared" si="16"/>
        <v>0</v>
      </c>
      <c r="F94" s="14">
        <f>IFERROR(IF(G93=0,0,IF(G93*(1+F$6/12)&gt;F$7+'Allocation Table'!$V89-SUM('Allocation Table'!C89,'Allocation Table'!E89),F$7+'Allocation Table'!$V89-SUM('Allocation Table'!C89,'Allocation Table'!E89),G93*(1+F$6/12))),0)</f>
        <v>0</v>
      </c>
      <c r="G94" s="13">
        <f t="shared" si="17"/>
        <v>0</v>
      </c>
      <c r="H94" s="14">
        <f>IFERROR(IF(I93=0,0,IF(I93*(1+H$6/12)&gt;H$7+'Allocation Table'!$V89-SUM('Allocation Table'!C89,'Allocation Table'!E89,'Allocation Table'!G89),H$7+'Allocation Table'!$V89-SUM('Allocation Table'!C89,'Allocation Table'!E89,'Allocation Table'!G89),I93*(1+H$6/12))),0)</f>
        <v>0</v>
      </c>
      <c r="I94" s="20">
        <f t="shared" si="18"/>
        <v>0</v>
      </c>
      <c r="J94" s="14">
        <f>IFERROR(IF(K93=0,0,IF(K93*(1+J$6/12)&gt;J$7+'Allocation Table'!$V89-SUM('Allocation Table'!C89,'Allocation Table'!E89,'Allocation Table'!G89,'Allocation Table'!I89),J$7+'Allocation Table'!$V89-SUM('Allocation Table'!C89,'Allocation Table'!E89,'Allocation Table'!G89,'Allocation Table'!I89),K93*(1+J$6/12))),0)</f>
        <v>0</v>
      </c>
      <c r="K94" s="13">
        <f t="shared" si="19"/>
        <v>0</v>
      </c>
      <c r="L94" s="14">
        <f>IFERROR(IF(M93=0,0,IF(M93*(1+L$6/12)&gt;L$7+'Allocation Table'!$V89-SUM('Allocation Table'!C89,'Allocation Table'!E89,'Allocation Table'!G89,'Allocation Table'!I89,'Allocation Table'!K89),L$7+'Allocation Table'!$V89-SUM('Allocation Table'!C89,'Allocation Table'!E89,'Allocation Table'!G89,'Allocation Table'!I89,'Allocation Table'!K89),M93*(1+L$6/12))),0)</f>
        <v>0</v>
      </c>
      <c r="M94" s="20">
        <f t="shared" si="20"/>
        <v>0</v>
      </c>
      <c r="N94" s="14">
        <f>IFERROR(IF(O93=0,0,IF(O93*(1+N$6/12)&gt;N$7+'Allocation Table'!$V89-SUM('Allocation Table'!C89,'Allocation Table'!E89,'Allocation Table'!G89,'Allocation Table'!I89,'Allocation Table'!K89,'Allocation Table'!M89),N$7+'Allocation Table'!$V89-SUM('Allocation Table'!C89,'Allocation Table'!E89,'Allocation Table'!G89,'Allocation Table'!I89,'Allocation Table'!K89,'Allocation Table'!M89),O93*(1+N$6/12))),0)</f>
        <v>6441</v>
      </c>
      <c r="O94" s="13">
        <f t="shared" si="21"/>
        <v>271578.42899666913</v>
      </c>
      <c r="P94" s="14">
        <f>IFERROR(IF(Q93=0,0,IF(Q93*(1+P$6/12)&gt;P$7+'Allocation Table'!$V89-SUM('Allocation Table'!C89,'Allocation Table'!E89,'Allocation Table'!G89,'Allocation Table'!I89,'Allocation Table'!K89,'Allocation Table'!M89,'Allocation Table'!O89),P$7+'Allocation Table'!$V89-SUM('Allocation Table'!C89,'Allocation Table'!E89,'Allocation Table'!G89,'Allocation Table'!I89,'Allocation Table'!K89,'Allocation Table'!M89,'Allocation Table'!O89),Q93*(1+P$6/12))),0)</f>
        <v>4800</v>
      </c>
      <c r="Q94" s="20">
        <f t="shared" si="22"/>
        <v>517103.82490309712</v>
      </c>
      <c r="R94" s="14">
        <f>IFERROR(IF(S93=0,0,IF(S93*(1+R$6/12)&gt;R$7+'Allocation Table'!$V89-SUM('Allocation Table'!C89,'Allocation Table'!E89,'Allocation Table'!G89,'Allocation Table'!I89,'Allocation Table'!K89,'Allocation Table'!M89,'Allocation Table'!O89,'Allocation Table'!Q89),R$7+'Allocation Table'!$V89-SUM('Allocation Table'!C89,'Allocation Table'!E89,'Allocation Table'!G89,'Allocation Table'!I89,'Allocation Table'!K89,'Allocation Table'!M89,'Allocation Table'!O89,'Allocation Table'!Q89),S93*(1+R$6/12))),0)</f>
        <v>0</v>
      </c>
      <c r="S94" s="13">
        <f t="shared" si="23"/>
        <v>0</v>
      </c>
      <c r="T94" s="14">
        <f>IFERROR(IF(U93=0,0,IF(U93*(1+T$6/12)&gt;T$7+'Allocation Table'!$V89-SUM('Allocation Table'!C89,'Allocation Table'!E89,'Allocation Table'!G89,'Allocation Table'!I89,'Allocation Table'!K89,'Allocation Table'!M89,'Allocation Table'!O89,'Allocation Table'!Q89,'Allocation Table'!S89),T$7+'Allocation Table'!$V89-SUM('Allocation Table'!C89,'Allocation Table'!E89,'Allocation Table'!G89,'Allocation Table'!I89,'Allocation Table'!K89,'Allocation Table'!M89,'Allocation Table'!O89,'Allocation Table'!Q89,'Allocation Table'!S89),U93*(1+T$6/12))),0)</f>
        <v>0</v>
      </c>
      <c r="U94" s="21">
        <f t="shared" si="24"/>
        <v>0</v>
      </c>
      <c r="V94" s="19">
        <f t="shared" si="13"/>
        <v>788682.25389976625</v>
      </c>
    </row>
    <row r="95" spans="1:22" ht="15.5" outlineLevel="1" thickTop="1" thickBot="1" x14ac:dyDescent="0.4">
      <c r="A95" s="9">
        <f t="shared" si="14"/>
        <v>47574</v>
      </c>
      <c r="B95" s="14">
        <f>IFERROR(IF(C94=0,0,IF(C94*(1+B$6/12)&gt;B$7+B$2+'Allocation Table'!$V90,B$7+B$2+'Allocation Table'!$V90,C94*(1+B$6/12))),0)</f>
        <v>0</v>
      </c>
      <c r="C95" s="24">
        <f t="shared" si="15"/>
        <v>0</v>
      </c>
      <c r="D95" s="14">
        <f>IFERROR(IF(E94=0,0,IF(E94*(1+D$6/12)&gt;D$7+'Allocation Table'!$V90-'Allocation Table'!C90,D$7+'Allocation Table'!$V90-'Allocation Table'!C90,E94*(1+D$6/12))),0)</f>
        <v>0</v>
      </c>
      <c r="E95" s="20">
        <f t="shared" si="16"/>
        <v>0</v>
      </c>
      <c r="F95" s="14">
        <f>IFERROR(IF(G94=0,0,IF(G94*(1+F$6/12)&gt;F$7+'Allocation Table'!$V90-SUM('Allocation Table'!C90,'Allocation Table'!E90),F$7+'Allocation Table'!$V90-SUM('Allocation Table'!C90,'Allocation Table'!E90),G94*(1+F$6/12))),0)</f>
        <v>0</v>
      </c>
      <c r="G95" s="13">
        <f t="shared" si="17"/>
        <v>0</v>
      </c>
      <c r="H95" s="14">
        <f>IFERROR(IF(I94=0,0,IF(I94*(1+H$6/12)&gt;H$7+'Allocation Table'!$V90-SUM('Allocation Table'!C90,'Allocation Table'!E90,'Allocation Table'!G90),H$7+'Allocation Table'!$V90-SUM('Allocation Table'!C90,'Allocation Table'!E90,'Allocation Table'!G90),I94*(1+H$6/12))),0)</f>
        <v>0</v>
      </c>
      <c r="I95" s="20">
        <f t="shared" si="18"/>
        <v>0</v>
      </c>
      <c r="J95" s="14">
        <f>IFERROR(IF(K94=0,0,IF(K94*(1+J$6/12)&gt;J$7+'Allocation Table'!$V90-SUM('Allocation Table'!C90,'Allocation Table'!E90,'Allocation Table'!G90,'Allocation Table'!I90),J$7+'Allocation Table'!$V90-SUM('Allocation Table'!C90,'Allocation Table'!E90,'Allocation Table'!G90,'Allocation Table'!I90),K94*(1+J$6/12))),0)</f>
        <v>0</v>
      </c>
      <c r="K95" s="13">
        <f t="shared" si="19"/>
        <v>0</v>
      </c>
      <c r="L95" s="14">
        <f>IFERROR(IF(M94=0,0,IF(M94*(1+L$6/12)&gt;L$7+'Allocation Table'!$V90-SUM('Allocation Table'!C90,'Allocation Table'!E90,'Allocation Table'!G90,'Allocation Table'!I90,'Allocation Table'!K90),L$7+'Allocation Table'!$V90-SUM('Allocation Table'!C90,'Allocation Table'!E90,'Allocation Table'!G90,'Allocation Table'!I90,'Allocation Table'!K90),M94*(1+L$6/12))),0)</f>
        <v>0</v>
      </c>
      <c r="M95" s="20">
        <f t="shared" si="20"/>
        <v>0</v>
      </c>
      <c r="N95" s="14">
        <f>IFERROR(IF(O94=0,0,IF(O94*(1+N$6/12)&gt;N$7+'Allocation Table'!$V90-SUM('Allocation Table'!C90,'Allocation Table'!E90,'Allocation Table'!G90,'Allocation Table'!I90,'Allocation Table'!K90,'Allocation Table'!M90),N$7+'Allocation Table'!$V90-SUM('Allocation Table'!C90,'Allocation Table'!E90,'Allocation Table'!G90,'Allocation Table'!I90,'Allocation Table'!K90,'Allocation Table'!M90),O94*(1+N$6/12))),0)</f>
        <v>6441</v>
      </c>
      <c r="O95" s="13">
        <f t="shared" si="21"/>
        <v>266042.69042665802</v>
      </c>
      <c r="P95" s="14">
        <f>IFERROR(IF(Q94=0,0,IF(Q94*(1+P$6/12)&gt;P$7+'Allocation Table'!$V90-SUM('Allocation Table'!C90,'Allocation Table'!E90,'Allocation Table'!G90,'Allocation Table'!I90,'Allocation Table'!K90,'Allocation Table'!M90,'Allocation Table'!O90),P$7+'Allocation Table'!$V90-SUM('Allocation Table'!C90,'Allocation Table'!E90,'Allocation Table'!G90,'Allocation Table'!I90,'Allocation Table'!K90,'Allocation Table'!M90,'Allocation Table'!O90),Q94*(1+P$6/12))),0)</f>
        <v>4800</v>
      </c>
      <c r="Q95" s="20">
        <f t="shared" si="22"/>
        <v>514242.96424648369</v>
      </c>
      <c r="R95" s="14">
        <f>IFERROR(IF(S94=0,0,IF(S94*(1+R$6/12)&gt;R$7+'Allocation Table'!$V90-SUM('Allocation Table'!C90,'Allocation Table'!E90,'Allocation Table'!G90,'Allocation Table'!I90,'Allocation Table'!K90,'Allocation Table'!M90,'Allocation Table'!O90,'Allocation Table'!Q90),R$7+'Allocation Table'!$V90-SUM('Allocation Table'!C90,'Allocation Table'!E90,'Allocation Table'!G90,'Allocation Table'!I90,'Allocation Table'!K90,'Allocation Table'!M90,'Allocation Table'!O90,'Allocation Table'!Q90),S94*(1+R$6/12))),0)</f>
        <v>0</v>
      </c>
      <c r="S95" s="13">
        <f t="shared" si="23"/>
        <v>0</v>
      </c>
      <c r="T95" s="14">
        <f>IFERROR(IF(U94=0,0,IF(U94*(1+T$6/12)&gt;T$7+'Allocation Table'!$V90-SUM('Allocation Table'!C90,'Allocation Table'!E90,'Allocation Table'!G90,'Allocation Table'!I90,'Allocation Table'!K90,'Allocation Table'!M90,'Allocation Table'!O90,'Allocation Table'!Q90,'Allocation Table'!S90),T$7+'Allocation Table'!$V90-SUM('Allocation Table'!C90,'Allocation Table'!E90,'Allocation Table'!G90,'Allocation Table'!I90,'Allocation Table'!K90,'Allocation Table'!M90,'Allocation Table'!O90,'Allocation Table'!Q90,'Allocation Table'!S90),U94*(1+T$6/12))),0)</f>
        <v>0</v>
      </c>
      <c r="U95" s="21">
        <f t="shared" si="24"/>
        <v>0</v>
      </c>
      <c r="V95" s="19">
        <f t="shared" si="13"/>
        <v>780285.65467314166</v>
      </c>
    </row>
    <row r="96" spans="1:22" ht="15.5" outlineLevel="1" thickTop="1" thickBot="1" x14ac:dyDescent="0.4">
      <c r="A96" s="9">
        <f t="shared" si="14"/>
        <v>47604</v>
      </c>
      <c r="B96" s="14">
        <f>IFERROR(IF(C95=0,0,IF(C95*(1+B$6/12)&gt;B$7+B$2+'Allocation Table'!$V91,B$7+B$2+'Allocation Table'!$V91,C95*(1+B$6/12))),0)</f>
        <v>0</v>
      </c>
      <c r="C96" s="24">
        <f t="shared" si="15"/>
        <v>0</v>
      </c>
      <c r="D96" s="14">
        <f>IFERROR(IF(E95=0,0,IF(E95*(1+D$6/12)&gt;D$7+'Allocation Table'!$V91-'Allocation Table'!C91,D$7+'Allocation Table'!$V91-'Allocation Table'!C91,E95*(1+D$6/12))),0)</f>
        <v>0</v>
      </c>
      <c r="E96" s="20">
        <f t="shared" si="16"/>
        <v>0</v>
      </c>
      <c r="F96" s="14">
        <f>IFERROR(IF(G95=0,0,IF(G95*(1+F$6/12)&gt;F$7+'Allocation Table'!$V91-SUM('Allocation Table'!C91,'Allocation Table'!E91),F$7+'Allocation Table'!$V91-SUM('Allocation Table'!C91,'Allocation Table'!E91),G95*(1+F$6/12))),0)</f>
        <v>0</v>
      </c>
      <c r="G96" s="13">
        <f t="shared" si="17"/>
        <v>0</v>
      </c>
      <c r="H96" s="14">
        <f>IFERROR(IF(I95=0,0,IF(I95*(1+H$6/12)&gt;H$7+'Allocation Table'!$V91-SUM('Allocation Table'!C91,'Allocation Table'!E91,'Allocation Table'!G91),H$7+'Allocation Table'!$V91-SUM('Allocation Table'!C91,'Allocation Table'!E91,'Allocation Table'!G91),I95*(1+H$6/12))),0)</f>
        <v>0</v>
      </c>
      <c r="I96" s="20">
        <f t="shared" si="18"/>
        <v>0</v>
      </c>
      <c r="J96" s="14">
        <f>IFERROR(IF(K95=0,0,IF(K95*(1+J$6/12)&gt;J$7+'Allocation Table'!$V91-SUM('Allocation Table'!C91,'Allocation Table'!E91,'Allocation Table'!G91,'Allocation Table'!I91),J$7+'Allocation Table'!$V91-SUM('Allocation Table'!C91,'Allocation Table'!E91,'Allocation Table'!G91,'Allocation Table'!I91),K95*(1+J$6/12))),0)</f>
        <v>0</v>
      </c>
      <c r="K96" s="13">
        <f t="shared" si="19"/>
        <v>0</v>
      </c>
      <c r="L96" s="14">
        <f>IFERROR(IF(M95=0,0,IF(M95*(1+L$6/12)&gt;L$7+'Allocation Table'!$V91-SUM('Allocation Table'!C91,'Allocation Table'!E91,'Allocation Table'!G91,'Allocation Table'!I91,'Allocation Table'!K91),L$7+'Allocation Table'!$V91-SUM('Allocation Table'!C91,'Allocation Table'!E91,'Allocation Table'!G91,'Allocation Table'!I91,'Allocation Table'!K91),M95*(1+L$6/12))),0)</f>
        <v>0</v>
      </c>
      <c r="M96" s="20">
        <f t="shared" si="20"/>
        <v>0</v>
      </c>
      <c r="N96" s="14">
        <f>IFERROR(IF(O95=0,0,IF(O95*(1+N$6/12)&gt;N$7+'Allocation Table'!$V91-SUM('Allocation Table'!C91,'Allocation Table'!E91,'Allocation Table'!G91,'Allocation Table'!I91,'Allocation Table'!K91,'Allocation Table'!M91),N$7+'Allocation Table'!$V91-SUM('Allocation Table'!C91,'Allocation Table'!E91,'Allocation Table'!G91,'Allocation Table'!I91,'Allocation Table'!K91,'Allocation Table'!M91),O95*(1+N$6/12))),0)</f>
        <v>6441</v>
      </c>
      <c r="O96" s="13">
        <f t="shared" si="21"/>
        <v>260488.4993947469</v>
      </c>
      <c r="P96" s="14">
        <f>IFERROR(IF(Q95=0,0,IF(Q95*(1+P$6/12)&gt;P$7+'Allocation Table'!$V91-SUM('Allocation Table'!C91,'Allocation Table'!E91,'Allocation Table'!G91,'Allocation Table'!I91,'Allocation Table'!K91,'Allocation Table'!M91,'Allocation Table'!O91),P$7+'Allocation Table'!$V91-SUM('Allocation Table'!C91,'Allocation Table'!E91,'Allocation Table'!G91,'Allocation Table'!I91,'Allocation Table'!K91,'Allocation Table'!M91,'Allocation Table'!O91),Q95*(1+P$6/12))),0)</f>
        <v>4800</v>
      </c>
      <c r="Q96" s="20">
        <f t="shared" si="22"/>
        <v>511371.37536240794</v>
      </c>
      <c r="R96" s="14">
        <f>IFERROR(IF(S95=0,0,IF(S95*(1+R$6/12)&gt;R$7+'Allocation Table'!$V91-SUM('Allocation Table'!C91,'Allocation Table'!E91,'Allocation Table'!G91,'Allocation Table'!I91,'Allocation Table'!K91,'Allocation Table'!M91,'Allocation Table'!O91,'Allocation Table'!Q91),R$7+'Allocation Table'!$V91-SUM('Allocation Table'!C91,'Allocation Table'!E91,'Allocation Table'!G91,'Allocation Table'!I91,'Allocation Table'!K91,'Allocation Table'!M91,'Allocation Table'!O91,'Allocation Table'!Q91),S95*(1+R$6/12))),0)</f>
        <v>0</v>
      </c>
      <c r="S96" s="13">
        <f t="shared" si="23"/>
        <v>0</v>
      </c>
      <c r="T96" s="14">
        <f>IFERROR(IF(U95=0,0,IF(U95*(1+T$6/12)&gt;T$7+'Allocation Table'!$V91-SUM('Allocation Table'!C91,'Allocation Table'!E91,'Allocation Table'!G91,'Allocation Table'!I91,'Allocation Table'!K91,'Allocation Table'!M91,'Allocation Table'!O91,'Allocation Table'!Q91,'Allocation Table'!S91),T$7+'Allocation Table'!$V91-SUM('Allocation Table'!C91,'Allocation Table'!E91,'Allocation Table'!G91,'Allocation Table'!I91,'Allocation Table'!K91,'Allocation Table'!M91,'Allocation Table'!O91,'Allocation Table'!Q91,'Allocation Table'!S91),U95*(1+T$6/12))),0)</f>
        <v>0</v>
      </c>
      <c r="U96" s="21">
        <f t="shared" si="24"/>
        <v>0</v>
      </c>
      <c r="V96" s="19">
        <f t="shared" si="13"/>
        <v>771859.87475715484</v>
      </c>
    </row>
    <row r="97" spans="1:22" ht="15.5" outlineLevel="1" thickTop="1" thickBot="1" x14ac:dyDescent="0.4">
      <c r="A97" s="9">
        <f t="shared" si="14"/>
        <v>47635</v>
      </c>
      <c r="B97" s="14">
        <f>IFERROR(IF(C96=0,0,IF(C96*(1+B$6/12)&gt;B$7+B$2+'Allocation Table'!$V92,B$7+B$2+'Allocation Table'!$V92,C96*(1+B$6/12))),0)</f>
        <v>0</v>
      </c>
      <c r="C97" s="24">
        <f t="shared" si="15"/>
        <v>0</v>
      </c>
      <c r="D97" s="14">
        <f>IFERROR(IF(E96=0,0,IF(E96*(1+D$6/12)&gt;D$7+'Allocation Table'!$V92-'Allocation Table'!C92,D$7+'Allocation Table'!$V92-'Allocation Table'!C92,E96*(1+D$6/12))),0)</f>
        <v>0</v>
      </c>
      <c r="E97" s="20">
        <f t="shared" si="16"/>
        <v>0</v>
      </c>
      <c r="F97" s="14">
        <f>IFERROR(IF(G96=0,0,IF(G96*(1+F$6/12)&gt;F$7+'Allocation Table'!$V92-SUM('Allocation Table'!C92,'Allocation Table'!E92),F$7+'Allocation Table'!$V92-SUM('Allocation Table'!C92,'Allocation Table'!E92),G96*(1+F$6/12))),0)</f>
        <v>0</v>
      </c>
      <c r="G97" s="13">
        <f t="shared" si="17"/>
        <v>0</v>
      </c>
      <c r="H97" s="14">
        <f>IFERROR(IF(I96=0,0,IF(I96*(1+H$6/12)&gt;H$7+'Allocation Table'!$V92-SUM('Allocation Table'!C92,'Allocation Table'!E92,'Allocation Table'!G92),H$7+'Allocation Table'!$V92-SUM('Allocation Table'!C92,'Allocation Table'!E92,'Allocation Table'!G92),I96*(1+H$6/12))),0)</f>
        <v>0</v>
      </c>
      <c r="I97" s="20">
        <f t="shared" si="18"/>
        <v>0</v>
      </c>
      <c r="J97" s="14">
        <f>IFERROR(IF(K96=0,0,IF(K96*(1+J$6/12)&gt;J$7+'Allocation Table'!$V92-SUM('Allocation Table'!C92,'Allocation Table'!E92,'Allocation Table'!G92,'Allocation Table'!I92),J$7+'Allocation Table'!$V92-SUM('Allocation Table'!C92,'Allocation Table'!E92,'Allocation Table'!G92,'Allocation Table'!I92),K96*(1+J$6/12))),0)</f>
        <v>0</v>
      </c>
      <c r="K97" s="13">
        <f t="shared" si="19"/>
        <v>0</v>
      </c>
      <c r="L97" s="14">
        <f>IFERROR(IF(M96=0,0,IF(M96*(1+L$6/12)&gt;L$7+'Allocation Table'!$V92-SUM('Allocation Table'!C92,'Allocation Table'!E92,'Allocation Table'!G92,'Allocation Table'!I92,'Allocation Table'!K92),L$7+'Allocation Table'!$V92-SUM('Allocation Table'!C92,'Allocation Table'!E92,'Allocation Table'!G92,'Allocation Table'!I92,'Allocation Table'!K92),M96*(1+L$6/12))),0)</f>
        <v>0</v>
      </c>
      <c r="M97" s="20">
        <f t="shared" si="20"/>
        <v>0</v>
      </c>
      <c r="N97" s="14">
        <f>IFERROR(IF(O96=0,0,IF(O96*(1+N$6/12)&gt;N$7+'Allocation Table'!$V92-SUM('Allocation Table'!C92,'Allocation Table'!E92,'Allocation Table'!G92,'Allocation Table'!I92,'Allocation Table'!K92,'Allocation Table'!M92),N$7+'Allocation Table'!$V92-SUM('Allocation Table'!C92,'Allocation Table'!E92,'Allocation Table'!G92,'Allocation Table'!I92,'Allocation Table'!K92,'Allocation Table'!M92),O96*(1+N$6/12))),0)</f>
        <v>6441</v>
      </c>
      <c r="O97" s="13">
        <f t="shared" si="21"/>
        <v>254915.79439272941</v>
      </c>
      <c r="P97" s="14">
        <f>IFERROR(IF(Q96=0,0,IF(Q96*(1+P$6/12)&gt;P$7+'Allocation Table'!$V92-SUM('Allocation Table'!C92,'Allocation Table'!E92,'Allocation Table'!G92,'Allocation Table'!I92,'Allocation Table'!K92,'Allocation Table'!M92,'Allocation Table'!O92),P$7+'Allocation Table'!$V92-SUM('Allocation Table'!C92,'Allocation Table'!E92,'Allocation Table'!G92,'Allocation Table'!I92,'Allocation Table'!K92,'Allocation Table'!M92,'Allocation Table'!O92),Q96*(1+P$6/12))),0)</f>
        <v>4800</v>
      </c>
      <c r="Q97" s="20">
        <f t="shared" si="22"/>
        <v>508489.01802001696</v>
      </c>
      <c r="R97" s="14">
        <f>IFERROR(IF(S96=0,0,IF(S96*(1+R$6/12)&gt;R$7+'Allocation Table'!$V92-SUM('Allocation Table'!C92,'Allocation Table'!E92,'Allocation Table'!G92,'Allocation Table'!I92,'Allocation Table'!K92,'Allocation Table'!M92,'Allocation Table'!O92,'Allocation Table'!Q92),R$7+'Allocation Table'!$V92-SUM('Allocation Table'!C92,'Allocation Table'!E92,'Allocation Table'!G92,'Allocation Table'!I92,'Allocation Table'!K92,'Allocation Table'!M92,'Allocation Table'!O92,'Allocation Table'!Q92),S96*(1+R$6/12))),0)</f>
        <v>0</v>
      </c>
      <c r="S97" s="13">
        <f t="shared" si="23"/>
        <v>0</v>
      </c>
      <c r="T97" s="14">
        <f>IFERROR(IF(U96=0,0,IF(U96*(1+T$6/12)&gt;T$7+'Allocation Table'!$V92-SUM('Allocation Table'!C92,'Allocation Table'!E92,'Allocation Table'!G92,'Allocation Table'!I92,'Allocation Table'!K92,'Allocation Table'!M92,'Allocation Table'!O92,'Allocation Table'!Q92,'Allocation Table'!S92),T$7+'Allocation Table'!$V92-SUM('Allocation Table'!C92,'Allocation Table'!E92,'Allocation Table'!G92,'Allocation Table'!I92,'Allocation Table'!K92,'Allocation Table'!M92,'Allocation Table'!O92,'Allocation Table'!Q92,'Allocation Table'!S92),U96*(1+T$6/12))),0)</f>
        <v>0</v>
      </c>
      <c r="U97" s="21">
        <f t="shared" si="24"/>
        <v>0</v>
      </c>
      <c r="V97" s="19">
        <f t="shared" si="13"/>
        <v>763404.81241274637</v>
      </c>
    </row>
    <row r="98" spans="1:22" ht="15.5" outlineLevel="1" thickTop="1" thickBot="1" x14ac:dyDescent="0.4">
      <c r="A98" s="9">
        <f t="shared" si="14"/>
        <v>47665</v>
      </c>
      <c r="B98" s="14">
        <f>IFERROR(IF(C97=0,0,IF(C97*(1+B$6/12)&gt;B$7+B$2+'Allocation Table'!$V93,B$7+B$2+'Allocation Table'!$V93,C97*(1+B$6/12))),0)</f>
        <v>0</v>
      </c>
      <c r="C98" s="24">
        <f t="shared" si="15"/>
        <v>0</v>
      </c>
      <c r="D98" s="14">
        <f>IFERROR(IF(E97=0,0,IF(E97*(1+D$6/12)&gt;D$7+'Allocation Table'!$V93-'Allocation Table'!C93,D$7+'Allocation Table'!$V93-'Allocation Table'!C93,E97*(1+D$6/12))),0)</f>
        <v>0</v>
      </c>
      <c r="E98" s="20">
        <f t="shared" si="16"/>
        <v>0</v>
      </c>
      <c r="F98" s="14">
        <f>IFERROR(IF(G97=0,0,IF(G97*(1+F$6/12)&gt;F$7+'Allocation Table'!$V93-SUM('Allocation Table'!C93,'Allocation Table'!E93),F$7+'Allocation Table'!$V93-SUM('Allocation Table'!C93,'Allocation Table'!E93),G97*(1+F$6/12))),0)</f>
        <v>0</v>
      </c>
      <c r="G98" s="13">
        <f t="shared" si="17"/>
        <v>0</v>
      </c>
      <c r="H98" s="14">
        <f>IFERROR(IF(I97=0,0,IF(I97*(1+H$6/12)&gt;H$7+'Allocation Table'!$V93-SUM('Allocation Table'!C93,'Allocation Table'!E93,'Allocation Table'!G93),H$7+'Allocation Table'!$V93-SUM('Allocation Table'!C93,'Allocation Table'!E93,'Allocation Table'!G93),I97*(1+H$6/12))),0)</f>
        <v>0</v>
      </c>
      <c r="I98" s="20">
        <f t="shared" si="18"/>
        <v>0</v>
      </c>
      <c r="J98" s="14">
        <f>IFERROR(IF(K97=0,0,IF(K97*(1+J$6/12)&gt;J$7+'Allocation Table'!$V93-SUM('Allocation Table'!C93,'Allocation Table'!E93,'Allocation Table'!G93,'Allocation Table'!I93),J$7+'Allocation Table'!$V93-SUM('Allocation Table'!C93,'Allocation Table'!E93,'Allocation Table'!G93,'Allocation Table'!I93),K97*(1+J$6/12))),0)</f>
        <v>0</v>
      </c>
      <c r="K98" s="13">
        <f t="shared" si="19"/>
        <v>0</v>
      </c>
      <c r="L98" s="14">
        <f>IFERROR(IF(M97=0,0,IF(M97*(1+L$6/12)&gt;L$7+'Allocation Table'!$V93-SUM('Allocation Table'!C93,'Allocation Table'!E93,'Allocation Table'!G93,'Allocation Table'!I93,'Allocation Table'!K93),L$7+'Allocation Table'!$V93-SUM('Allocation Table'!C93,'Allocation Table'!E93,'Allocation Table'!G93,'Allocation Table'!I93,'Allocation Table'!K93),M97*(1+L$6/12))),0)</f>
        <v>0</v>
      </c>
      <c r="M98" s="20">
        <f t="shared" si="20"/>
        <v>0</v>
      </c>
      <c r="N98" s="14">
        <f>IFERROR(IF(O97=0,0,IF(O97*(1+N$6/12)&gt;N$7+'Allocation Table'!$V93-SUM('Allocation Table'!C93,'Allocation Table'!E93,'Allocation Table'!G93,'Allocation Table'!I93,'Allocation Table'!K93,'Allocation Table'!M93),N$7+'Allocation Table'!$V93-SUM('Allocation Table'!C93,'Allocation Table'!E93,'Allocation Table'!G93,'Allocation Table'!I93,'Allocation Table'!K93,'Allocation Table'!M93),O97*(1+N$6/12))),0)</f>
        <v>6441</v>
      </c>
      <c r="O98" s="13">
        <f t="shared" si="21"/>
        <v>249324.51370737187</v>
      </c>
      <c r="P98" s="14">
        <f>IFERROR(IF(Q97=0,0,IF(Q97*(1+P$6/12)&gt;P$7+'Allocation Table'!$V93-SUM('Allocation Table'!C93,'Allocation Table'!E93,'Allocation Table'!G93,'Allocation Table'!I93,'Allocation Table'!K93,'Allocation Table'!M93,'Allocation Table'!O93),P$7+'Allocation Table'!$V93-SUM('Allocation Table'!C93,'Allocation Table'!E93,'Allocation Table'!G93,'Allocation Table'!I93,'Allocation Table'!K93,'Allocation Table'!M93,'Allocation Table'!O93),Q97*(1+P$6/12))),0)</f>
        <v>4800</v>
      </c>
      <c r="Q98" s="20">
        <f t="shared" si="22"/>
        <v>505595.85183759197</v>
      </c>
      <c r="R98" s="14">
        <f>IFERROR(IF(S97=0,0,IF(S97*(1+R$6/12)&gt;R$7+'Allocation Table'!$V93-SUM('Allocation Table'!C93,'Allocation Table'!E93,'Allocation Table'!G93,'Allocation Table'!I93,'Allocation Table'!K93,'Allocation Table'!M93,'Allocation Table'!O93,'Allocation Table'!Q93),R$7+'Allocation Table'!$V93-SUM('Allocation Table'!C93,'Allocation Table'!E93,'Allocation Table'!G93,'Allocation Table'!I93,'Allocation Table'!K93,'Allocation Table'!M93,'Allocation Table'!O93,'Allocation Table'!Q93),S97*(1+R$6/12))),0)</f>
        <v>0</v>
      </c>
      <c r="S98" s="13">
        <f t="shared" si="23"/>
        <v>0</v>
      </c>
      <c r="T98" s="14">
        <f>IFERROR(IF(U97=0,0,IF(U97*(1+T$6/12)&gt;T$7+'Allocation Table'!$V93-SUM('Allocation Table'!C93,'Allocation Table'!E93,'Allocation Table'!G93,'Allocation Table'!I93,'Allocation Table'!K93,'Allocation Table'!M93,'Allocation Table'!O93,'Allocation Table'!Q93,'Allocation Table'!S93),T$7+'Allocation Table'!$V93-SUM('Allocation Table'!C93,'Allocation Table'!E93,'Allocation Table'!G93,'Allocation Table'!I93,'Allocation Table'!K93,'Allocation Table'!M93,'Allocation Table'!O93,'Allocation Table'!Q93,'Allocation Table'!S93),U97*(1+T$6/12))),0)</f>
        <v>0</v>
      </c>
      <c r="U98" s="21">
        <f t="shared" si="24"/>
        <v>0</v>
      </c>
      <c r="V98" s="19">
        <f t="shared" si="13"/>
        <v>754920.36554496386</v>
      </c>
    </row>
    <row r="99" spans="1:22" ht="15.5" outlineLevel="1" thickTop="1" thickBot="1" x14ac:dyDescent="0.4">
      <c r="A99" s="9">
        <f t="shared" si="14"/>
        <v>47696</v>
      </c>
      <c r="B99" s="14">
        <f>IFERROR(IF(C98=0,0,IF(C98*(1+B$6/12)&gt;B$7+B$2+'Allocation Table'!$V94,B$7+B$2+'Allocation Table'!$V94,C98*(1+B$6/12))),0)</f>
        <v>0</v>
      </c>
      <c r="C99" s="24">
        <f t="shared" si="15"/>
        <v>0</v>
      </c>
      <c r="D99" s="14">
        <f>IFERROR(IF(E98=0,0,IF(E98*(1+D$6/12)&gt;D$7+'Allocation Table'!$V94-'Allocation Table'!C94,D$7+'Allocation Table'!$V94-'Allocation Table'!C94,E98*(1+D$6/12))),0)</f>
        <v>0</v>
      </c>
      <c r="E99" s="20">
        <f t="shared" si="16"/>
        <v>0</v>
      </c>
      <c r="F99" s="14">
        <f>IFERROR(IF(G98=0,0,IF(G98*(1+F$6/12)&gt;F$7+'Allocation Table'!$V94-SUM('Allocation Table'!C94,'Allocation Table'!E94),F$7+'Allocation Table'!$V94-SUM('Allocation Table'!C94,'Allocation Table'!E94),G98*(1+F$6/12))),0)</f>
        <v>0</v>
      </c>
      <c r="G99" s="13">
        <f t="shared" si="17"/>
        <v>0</v>
      </c>
      <c r="H99" s="14">
        <f>IFERROR(IF(I98=0,0,IF(I98*(1+H$6/12)&gt;H$7+'Allocation Table'!$V94-SUM('Allocation Table'!C94,'Allocation Table'!E94,'Allocation Table'!G94),H$7+'Allocation Table'!$V94-SUM('Allocation Table'!C94,'Allocation Table'!E94,'Allocation Table'!G94),I98*(1+H$6/12))),0)</f>
        <v>0</v>
      </c>
      <c r="I99" s="20">
        <f t="shared" si="18"/>
        <v>0</v>
      </c>
      <c r="J99" s="14">
        <f>IFERROR(IF(K98=0,0,IF(K98*(1+J$6/12)&gt;J$7+'Allocation Table'!$V94-SUM('Allocation Table'!C94,'Allocation Table'!E94,'Allocation Table'!G94,'Allocation Table'!I94),J$7+'Allocation Table'!$V94-SUM('Allocation Table'!C94,'Allocation Table'!E94,'Allocation Table'!G94,'Allocation Table'!I94),K98*(1+J$6/12))),0)</f>
        <v>0</v>
      </c>
      <c r="K99" s="13">
        <f t="shared" si="19"/>
        <v>0</v>
      </c>
      <c r="L99" s="14">
        <f>IFERROR(IF(M98=0,0,IF(M98*(1+L$6/12)&gt;L$7+'Allocation Table'!$V94-SUM('Allocation Table'!C94,'Allocation Table'!E94,'Allocation Table'!G94,'Allocation Table'!I94,'Allocation Table'!K94),L$7+'Allocation Table'!$V94-SUM('Allocation Table'!C94,'Allocation Table'!E94,'Allocation Table'!G94,'Allocation Table'!I94,'Allocation Table'!K94),M98*(1+L$6/12))),0)</f>
        <v>0</v>
      </c>
      <c r="M99" s="20">
        <f t="shared" si="20"/>
        <v>0</v>
      </c>
      <c r="N99" s="14">
        <f>IFERROR(IF(O98=0,0,IF(O98*(1+N$6/12)&gt;N$7+'Allocation Table'!$V94-SUM('Allocation Table'!C94,'Allocation Table'!E94,'Allocation Table'!G94,'Allocation Table'!I94,'Allocation Table'!K94,'Allocation Table'!M94),N$7+'Allocation Table'!$V94-SUM('Allocation Table'!C94,'Allocation Table'!E94,'Allocation Table'!G94,'Allocation Table'!I94,'Allocation Table'!K94,'Allocation Table'!M94),O98*(1+N$6/12))),0)</f>
        <v>6441</v>
      </c>
      <c r="O99" s="13">
        <f t="shared" si="21"/>
        <v>243714.5954197298</v>
      </c>
      <c r="P99" s="14">
        <f>IFERROR(IF(Q98=0,0,IF(Q98*(1+P$6/12)&gt;P$7+'Allocation Table'!$V94-SUM('Allocation Table'!C94,'Allocation Table'!E94,'Allocation Table'!G94,'Allocation Table'!I94,'Allocation Table'!K94,'Allocation Table'!M94,'Allocation Table'!O94),P$7+'Allocation Table'!$V94-SUM('Allocation Table'!C94,'Allocation Table'!E94,'Allocation Table'!G94,'Allocation Table'!I94,'Allocation Table'!K94,'Allocation Table'!M94,'Allocation Table'!O94),Q98*(1+P$6/12))),0)</f>
        <v>4800</v>
      </c>
      <c r="Q99" s="20">
        <f t="shared" si="22"/>
        <v>502691.83628198289</v>
      </c>
      <c r="R99" s="14">
        <f>IFERROR(IF(S98=0,0,IF(S98*(1+R$6/12)&gt;R$7+'Allocation Table'!$V94-SUM('Allocation Table'!C94,'Allocation Table'!E94,'Allocation Table'!G94,'Allocation Table'!I94,'Allocation Table'!K94,'Allocation Table'!M94,'Allocation Table'!O94,'Allocation Table'!Q94),R$7+'Allocation Table'!$V94-SUM('Allocation Table'!C94,'Allocation Table'!E94,'Allocation Table'!G94,'Allocation Table'!I94,'Allocation Table'!K94,'Allocation Table'!M94,'Allocation Table'!O94,'Allocation Table'!Q94),S98*(1+R$6/12))),0)</f>
        <v>0</v>
      </c>
      <c r="S99" s="13">
        <f t="shared" si="23"/>
        <v>0</v>
      </c>
      <c r="T99" s="14">
        <f>IFERROR(IF(U98=0,0,IF(U98*(1+T$6/12)&gt;T$7+'Allocation Table'!$V94-SUM('Allocation Table'!C94,'Allocation Table'!E94,'Allocation Table'!G94,'Allocation Table'!I94,'Allocation Table'!K94,'Allocation Table'!M94,'Allocation Table'!O94,'Allocation Table'!Q94,'Allocation Table'!S94),T$7+'Allocation Table'!$V94-SUM('Allocation Table'!C94,'Allocation Table'!E94,'Allocation Table'!G94,'Allocation Table'!I94,'Allocation Table'!K94,'Allocation Table'!M94,'Allocation Table'!O94,'Allocation Table'!Q94,'Allocation Table'!S94),U98*(1+T$6/12))),0)</f>
        <v>0</v>
      </c>
      <c r="U99" s="21">
        <f t="shared" si="24"/>
        <v>0</v>
      </c>
      <c r="V99" s="19">
        <f t="shared" si="13"/>
        <v>746406.43170171266</v>
      </c>
    </row>
    <row r="100" spans="1:22" ht="15.5" outlineLevel="1" thickTop="1" thickBot="1" x14ac:dyDescent="0.4">
      <c r="A100" s="9">
        <f t="shared" si="14"/>
        <v>47727</v>
      </c>
      <c r="B100" s="14">
        <f>IFERROR(IF(C99=0,0,IF(C99*(1+B$6/12)&gt;B$7+B$2+'Allocation Table'!$V95,B$7+B$2+'Allocation Table'!$V95,C99*(1+B$6/12))),0)</f>
        <v>0</v>
      </c>
      <c r="C100" s="24">
        <f t="shared" si="15"/>
        <v>0</v>
      </c>
      <c r="D100" s="14">
        <f>IFERROR(IF(E99=0,0,IF(E99*(1+D$6/12)&gt;D$7+'Allocation Table'!$V95-'Allocation Table'!C95,D$7+'Allocation Table'!$V95-'Allocation Table'!C95,E99*(1+D$6/12))),0)</f>
        <v>0</v>
      </c>
      <c r="E100" s="20">
        <f t="shared" si="16"/>
        <v>0</v>
      </c>
      <c r="F100" s="14">
        <f>IFERROR(IF(G99=0,0,IF(G99*(1+F$6/12)&gt;F$7+'Allocation Table'!$V95-SUM('Allocation Table'!C95,'Allocation Table'!E95),F$7+'Allocation Table'!$V95-SUM('Allocation Table'!C95,'Allocation Table'!E95),G99*(1+F$6/12))),0)</f>
        <v>0</v>
      </c>
      <c r="G100" s="13">
        <f t="shared" si="17"/>
        <v>0</v>
      </c>
      <c r="H100" s="14">
        <f>IFERROR(IF(I99=0,0,IF(I99*(1+H$6/12)&gt;H$7+'Allocation Table'!$V95-SUM('Allocation Table'!C95,'Allocation Table'!E95,'Allocation Table'!G95),H$7+'Allocation Table'!$V95-SUM('Allocation Table'!C95,'Allocation Table'!E95,'Allocation Table'!G95),I99*(1+H$6/12))),0)</f>
        <v>0</v>
      </c>
      <c r="I100" s="20">
        <f t="shared" si="18"/>
        <v>0</v>
      </c>
      <c r="J100" s="14">
        <f>IFERROR(IF(K99=0,0,IF(K99*(1+J$6/12)&gt;J$7+'Allocation Table'!$V95-SUM('Allocation Table'!C95,'Allocation Table'!E95,'Allocation Table'!G95,'Allocation Table'!I95),J$7+'Allocation Table'!$V95-SUM('Allocation Table'!C95,'Allocation Table'!E95,'Allocation Table'!G95,'Allocation Table'!I95),K99*(1+J$6/12))),0)</f>
        <v>0</v>
      </c>
      <c r="K100" s="13">
        <f t="shared" si="19"/>
        <v>0</v>
      </c>
      <c r="L100" s="14">
        <f>IFERROR(IF(M99=0,0,IF(M99*(1+L$6/12)&gt;L$7+'Allocation Table'!$V95-SUM('Allocation Table'!C95,'Allocation Table'!E95,'Allocation Table'!G95,'Allocation Table'!I95,'Allocation Table'!K95),L$7+'Allocation Table'!$V95-SUM('Allocation Table'!C95,'Allocation Table'!E95,'Allocation Table'!G95,'Allocation Table'!I95,'Allocation Table'!K95),M99*(1+L$6/12))),0)</f>
        <v>0</v>
      </c>
      <c r="M100" s="20">
        <f t="shared" si="20"/>
        <v>0</v>
      </c>
      <c r="N100" s="14">
        <f>IFERROR(IF(O99=0,0,IF(O99*(1+N$6/12)&gt;N$7+'Allocation Table'!$V95-SUM('Allocation Table'!C95,'Allocation Table'!E95,'Allocation Table'!G95,'Allocation Table'!I95,'Allocation Table'!K95,'Allocation Table'!M95),N$7+'Allocation Table'!$V95-SUM('Allocation Table'!C95,'Allocation Table'!E95,'Allocation Table'!G95,'Allocation Table'!I95,'Allocation Table'!K95,'Allocation Table'!M95),O99*(1+N$6/12))),0)</f>
        <v>6441</v>
      </c>
      <c r="O100" s="13">
        <f t="shared" si="21"/>
        <v>238085.97740446226</v>
      </c>
      <c r="P100" s="14">
        <f>IFERROR(IF(Q99=0,0,IF(Q99*(1+P$6/12)&gt;P$7+'Allocation Table'!$V95-SUM('Allocation Table'!C95,'Allocation Table'!E95,'Allocation Table'!G95,'Allocation Table'!I95,'Allocation Table'!K95,'Allocation Table'!M95,'Allocation Table'!O95),P$7+'Allocation Table'!$V95-SUM('Allocation Table'!C95,'Allocation Table'!E95,'Allocation Table'!G95,'Allocation Table'!I95,'Allocation Table'!K95,'Allocation Table'!M95,'Allocation Table'!O95),Q99*(1+P$6/12))),0)</f>
        <v>4800</v>
      </c>
      <c r="Q100" s="20">
        <f t="shared" si="22"/>
        <v>499776.9306680403</v>
      </c>
      <c r="R100" s="14">
        <f>IFERROR(IF(S99=0,0,IF(S99*(1+R$6/12)&gt;R$7+'Allocation Table'!$V95-SUM('Allocation Table'!C95,'Allocation Table'!E95,'Allocation Table'!G95,'Allocation Table'!I95,'Allocation Table'!K95,'Allocation Table'!M95,'Allocation Table'!O95,'Allocation Table'!Q95),R$7+'Allocation Table'!$V95-SUM('Allocation Table'!C95,'Allocation Table'!E95,'Allocation Table'!G95,'Allocation Table'!I95,'Allocation Table'!K95,'Allocation Table'!M95,'Allocation Table'!O95,'Allocation Table'!Q95),S99*(1+R$6/12))),0)</f>
        <v>0</v>
      </c>
      <c r="S100" s="13">
        <f t="shared" si="23"/>
        <v>0</v>
      </c>
      <c r="T100" s="14">
        <f>IFERROR(IF(U99=0,0,IF(U99*(1+T$6/12)&gt;T$7+'Allocation Table'!$V95-SUM('Allocation Table'!C95,'Allocation Table'!E95,'Allocation Table'!G95,'Allocation Table'!I95,'Allocation Table'!K95,'Allocation Table'!M95,'Allocation Table'!O95,'Allocation Table'!Q95,'Allocation Table'!S95),T$7+'Allocation Table'!$V95-SUM('Allocation Table'!C95,'Allocation Table'!E95,'Allocation Table'!G95,'Allocation Table'!I95,'Allocation Table'!K95,'Allocation Table'!M95,'Allocation Table'!O95,'Allocation Table'!Q95,'Allocation Table'!S95),U99*(1+T$6/12))),0)</f>
        <v>0</v>
      </c>
      <c r="U100" s="21">
        <f t="shared" si="24"/>
        <v>0</v>
      </c>
      <c r="V100" s="19">
        <f t="shared" si="13"/>
        <v>737862.90807250259</v>
      </c>
    </row>
    <row r="101" spans="1:22" ht="15.5" outlineLevel="1" thickTop="1" thickBot="1" x14ac:dyDescent="0.4">
      <c r="A101" s="9">
        <f t="shared" si="14"/>
        <v>47757</v>
      </c>
      <c r="B101" s="14">
        <f>IFERROR(IF(C100=0,0,IF(C100*(1+B$6/12)&gt;B$7+B$2+'Allocation Table'!$V96,B$7+B$2+'Allocation Table'!$V96,C100*(1+B$6/12))),0)</f>
        <v>0</v>
      </c>
      <c r="C101" s="24">
        <f t="shared" si="15"/>
        <v>0</v>
      </c>
      <c r="D101" s="14">
        <f>IFERROR(IF(E100=0,0,IF(E100*(1+D$6/12)&gt;D$7+'Allocation Table'!$V96-'Allocation Table'!C96,D$7+'Allocation Table'!$V96-'Allocation Table'!C96,E100*(1+D$6/12))),0)</f>
        <v>0</v>
      </c>
      <c r="E101" s="20">
        <f t="shared" si="16"/>
        <v>0</v>
      </c>
      <c r="F101" s="14">
        <f>IFERROR(IF(G100=0,0,IF(G100*(1+F$6/12)&gt;F$7+'Allocation Table'!$V96-SUM('Allocation Table'!C96,'Allocation Table'!E96),F$7+'Allocation Table'!$V96-SUM('Allocation Table'!C96,'Allocation Table'!E96),G100*(1+F$6/12))),0)</f>
        <v>0</v>
      </c>
      <c r="G101" s="13">
        <f t="shared" si="17"/>
        <v>0</v>
      </c>
      <c r="H101" s="14">
        <f>IFERROR(IF(I100=0,0,IF(I100*(1+H$6/12)&gt;H$7+'Allocation Table'!$V96-SUM('Allocation Table'!C96,'Allocation Table'!E96,'Allocation Table'!G96),H$7+'Allocation Table'!$V96-SUM('Allocation Table'!C96,'Allocation Table'!E96,'Allocation Table'!G96),I100*(1+H$6/12))),0)</f>
        <v>0</v>
      </c>
      <c r="I101" s="20">
        <f t="shared" si="18"/>
        <v>0</v>
      </c>
      <c r="J101" s="14">
        <f>IFERROR(IF(K100=0,0,IF(K100*(1+J$6/12)&gt;J$7+'Allocation Table'!$V96-SUM('Allocation Table'!C96,'Allocation Table'!E96,'Allocation Table'!G96,'Allocation Table'!I96),J$7+'Allocation Table'!$V96-SUM('Allocation Table'!C96,'Allocation Table'!E96,'Allocation Table'!G96,'Allocation Table'!I96),K100*(1+J$6/12))),0)</f>
        <v>0</v>
      </c>
      <c r="K101" s="13">
        <f t="shared" si="19"/>
        <v>0</v>
      </c>
      <c r="L101" s="14">
        <f>IFERROR(IF(M100=0,0,IF(M100*(1+L$6/12)&gt;L$7+'Allocation Table'!$V96-SUM('Allocation Table'!C96,'Allocation Table'!E96,'Allocation Table'!G96,'Allocation Table'!I96,'Allocation Table'!K96),L$7+'Allocation Table'!$V96-SUM('Allocation Table'!C96,'Allocation Table'!E96,'Allocation Table'!G96,'Allocation Table'!I96,'Allocation Table'!K96),M100*(1+L$6/12))),0)</f>
        <v>0</v>
      </c>
      <c r="M101" s="20">
        <f t="shared" si="20"/>
        <v>0</v>
      </c>
      <c r="N101" s="14">
        <f>IFERROR(IF(O100=0,0,IF(O100*(1+N$6/12)&gt;N$7+'Allocation Table'!$V96-SUM('Allocation Table'!C96,'Allocation Table'!E96,'Allocation Table'!G96,'Allocation Table'!I96,'Allocation Table'!K96,'Allocation Table'!M96),N$7+'Allocation Table'!$V96-SUM('Allocation Table'!C96,'Allocation Table'!E96,'Allocation Table'!G96,'Allocation Table'!I96,'Allocation Table'!K96,'Allocation Table'!M96),O100*(1+N$6/12))),0)</f>
        <v>6441</v>
      </c>
      <c r="O101" s="13">
        <f t="shared" si="21"/>
        <v>232438.59732914381</v>
      </c>
      <c r="P101" s="14">
        <f>IFERROR(IF(Q100=0,0,IF(Q100*(1+P$6/12)&gt;P$7+'Allocation Table'!$V96-SUM('Allocation Table'!C96,'Allocation Table'!E96,'Allocation Table'!G96,'Allocation Table'!I96,'Allocation Table'!K96,'Allocation Table'!M96,'Allocation Table'!O96),P$7+'Allocation Table'!$V96-SUM('Allocation Table'!C96,'Allocation Table'!E96,'Allocation Table'!G96,'Allocation Table'!I96,'Allocation Table'!K96,'Allocation Table'!M96,'Allocation Table'!O96),Q100*(1+P$6/12))),0)</f>
        <v>4800</v>
      </c>
      <c r="Q101" s="20">
        <f t="shared" si="22"/>
        <v>496851.09415804542</v>
      </c>
      <c r="R101" s="14">
        <f>IFERROR(IF(S100=0,0,IF(S100*(1+R$6/12)&gt;R$7+'Allocation Table'!$V96-SUM('Allocation Table'!C96,'Allocation Table'!E96,'Allocation Table'!G96,'Allocation Table'!I96,'Allocation Table'!K96,'Allocation Table'!M96,'Allocation Table'!O96,'Allocation Table'!Q96),R$7+'Allocation Table'!$V96-SUM('Allocation Table'!C96,'Allocation Table'!E96,'Allocation Table'!G96,'Allocation Table'!I96,'Allocation Table'!K96,'Allocation Table'!M96,'Allocation Table'!O96,'Allocation Table'!Q96),S100*(1+R$6/12))),0)</f>
        <v>0</v>
      </c>
      <c r="S101" s="13">
        <f t="shared" si="23"/>
        <v>0</v>
      </c>
      <c r="T101" s="14">
        <f>IFERROR(IF(U100=0,0,IF(U100*(1+T$6/12)&gt;T$7+'Allocation Table'!$V96-SUM('Allocation Table'!C96,'Allocation Table'!E96,'Allocation Table'!G96,'Allocation Table'!I96,'Allocation Table'!K96,'Allocation Table'!M96,'Allocation Table'!O96,'Allocation Table'!Q96,'Allocation Table'!S96),T$7+'Allocation Table'!$V96-SUM('Allocation Table'!C96,'Allocation Table'!E96,'Allocation Table'!G96,'Allocation Table'!I96,'Allocation Table'!K96,'Allocation Table'!M96,'Allocation Table'!O96,'Allocation Table'!Q96,'Allocation Table'!S96),U100*(1+T$6/12))),0)</f>
        <v>0</v>
      </c>
      <c r="U101" s="21">
        <f t="shared" si="24"/>
        <v>0</v>
      </c>
      <c r="V101" s="19">
        <f t="shared" si="13"/>
        <v>729289.69148718927</v>
      </c>
    </row>
    <row r="102" spans="1:22" ht="15.5" outlineLevel="1" thickTop="1" thickBot="1" x14ac:dyDescent="0.4">
      <c r="A102" s="9">
        <f t="shared" si="14"/>
        <v>47788</v>
      </c>
      <c r="B102" s="14">
        <f>IFERROR(IF(C101=0,0,IF(C101*(1+B$6/12)&gt;B$7+B$2+'Allocation Table'!$V97,B$7+B$2+'Allocation Table'!$V97,C101*(1+B$6/12))),0)</f>
        <v>0</v>
      </c>
      <c r="C102" s="24">
        <f t="shared" si="15"/>
        <v>0</v>
      </c>
      <c r="D102" s="14">
        <f>IFERROR(IF(E101=0,0,IF(E101*(1+D$6/12)&gt;D$7+'Allocation Table'!$V97-'Allocation Table'!C97,D$7+'Allocation Table'!$V97-'Allocation Table'!C97,E101*(1+D$6/12))),0)</f>
        <v>0</v>
      </c>
      <c r="E102" s="20">
        <f t="shared" si="16"/>
        <v>0</v>
      </c>
      <c r="F102" s="14">
        <f>IFERROR(IF(G101=0,0,IF(G101*(1+F$6/12)&gt;F$7+'Allocation Table'!$V97-SUM('Allocation Table'!C97,'Allocation Table'!E97),F$7+'Allocation Table'!$V97-SUM('Allocation Table'!C97,'Allocation Table'!E97),G101*(1+F$6/12))),0)</f>
        <v>0</v>
      </c>
      <c r="G102" s="13">
        <f t="shared" si="17"/>
        <v>0</v>
      </c>
      <c r="H102" s="14">
        <f>IFERROR(IF(I101=0,0,IF(I101*(1+H$6/12)&gt;H$7+'Allocation Table'!$V97-SUM('Allocation Table'!C97,'Allocation Table'!E97,'Allocation Table'!G97),H$7+'Allocation Table'!$V97-SUM('Allocation Table'!C97,'Allocation Table'!E97,'Allocation Table'!G97),I101*(1+H$6/12))),0)</f>
        <v>0</v>
      </c>
      <c r="I102" s="20">
        <f t="shared" si="18"/>
        <v>0</v>
      </c>
      <c r="J102" s="14">
        <f>IFERROR(IF(K101=0,0,IF(K101*(1+J$6/12)&gt;J$7+'Allocation Table'!$V97-SUM('Allocation Table'!C97,'Allocation Table'!E97,'Allocation Table'!G97,'Allocation Table'!I97),J$7+'Allocation Table'!$V97-SUM('Allocation Table'!C97,'Allocation Table'!E97,'Allocation Table'!G97,'Allocation Table'!I97),K101*(1+J$6/12))),0)</f>
        <v>0</v>
      </c>
      <c r="K102" s="13">
        <f t="shared" si="19"/>
        <v>0</v>
      </c>
      <c r="L102" s="14">
        <f>IFERROR(IF(M101=0,0,IF(M101*(1+L$6/12)&gt;L$7+'Allocation Table'!$V97-SUM('Allocation Table'!C97,'Allocation Table'!E97,'Allocation Table'!G97,'Allocation Table'!I97,'Allocation Table'!K97),L$7+'Allocation Table'!$V97-SUM('Allocation Table'!C97,'Allocation Table'!E97,'Allocation Table'!G97,'Allocation Table'!I97,'Allocation Table'!K97),M101*(1+L$6/12))),0)</f>
        <v>0</v>
      </c>
      <c r="M102" s="20">
        <f t="shared" si="20"/>
        <v>0</v>
      </c>
      <c r="N102" s="14">
        <f>IFERROR(IF(O101=0,0,IF(O101*(1+N$6/12)&gt;N$7+'Allocation Table'!$V97-SUM('Allocation Table'!C97,'Allocation Table'!E97,'Allocation Table'!G97,'Allocation Table'!I97,'Allocation Table'!K97,'Allocation Table'!M97),N$7+'Allocation Table'!$V97-SUM('Allocation Table'!C97,'Allocation Table'!E97,'Allocation Table'!G97,'Allocation Table'!I97,'Allocation Table'!K97,'Allocation Table'!M97),O101*(1+N$6/12))),0)</f>
        <v>6441</v>
      </c>
      <c r="O102" s="13">
        <f t="shared" si="21"/>
        <v>226772.39265357432</v>
      </c>
      <c r="P102" s="14">
        <f>IFERROR(IF(Q101=0,0,IF(Q101*(1+P$6/12)&gt;P$7+'Allocation Table'!$V97-SUM('Allocation Table'!C97,'Allocation Table'!E97,'Allocation Table'!G97,'Allocation Table'!I97,'Allocation Table'!K97,'Allocation Table'!M97,'Allocation Table'!O97),P$7+'Allocation Table'!$V97-SUM('Allocation Table'!C97,'Allocation Table'!E97,'Allocation Table'!G97,'Allocation Table'!I97,'Allocation Table'!K97,'Allocation Table'!M97,'Allocation Table'!O97),Q101*(1+P$6/12))),0)</f>
        <v>4800</v>
      </c>
      <c r="Q102" s="20">
        <f t="shared" si="22"/>
        <v>493914.28576113808</v>
      </c>
      <c r="R102" s="14">
        <f>IFERROR(IF(S101=0,0,IF(S101*(1+R$6/12)&gt;R$7+'Allocation Table'!$V97-SUM('Allocation Table'!C97,'Allocation Table'!E97,'Allocation Table'!G97,'Allocation Table'!I97,'Allocation Table'!K97,'Allocation Table'!M97,'Allocation Table'!O97,'Allocation Table'!Q97),R$7+'Allocation Table'!$V97-SUM('Allocation Table'!C97,'Allocation Table'!E97,'Allocation Table'!G97,'Allocation Table'!I97,'Allocation Table'!K97,'Allocation Table'!M97,'Allocation Table'!O97,'Allocation Table'!Q97),S101*(1+R$6/12))),0)</f>
        <v>0</v>
      </c>
      <c r="S102" s="13">
        <f t="shared" si="23"/>
        <v>0</v>
      </c>
      <c r="T102" s="14">
        <f>IFERROR(IF(U101=0,0,IF(U101*(1+T$6/12)&gt;T$7+'Allocation Table'!$V97-SUM('Allocation Table'!C97,'Allocation Table'!E97,'Allocation Table'!G97,'Allocation Table'!I97,'Allocation Table'!K97,'Allocation Table'!M97,'Allocation Table'!O97,'Allocation Table'!Q97,'Allocation Table'!S97),T$7+'Allocation Table'!$V97-SUM('Allocation Table'!C97,'Allocation Table'!E97,'Allocation Table'!G97,'Allocation Table'!I97,'Allocation Table'!K97,'Allocation Table'!M97,'Allocation Table'!O97,'Allocation Table'!Q97,'Allocation Table'!S97),U101*(1+T$6/12))),0)</f>
        <v>0</v>
      </c>
      <c r="U102" s="21">
        <f t="shared" si="24"/>
        <v>0</v>
      </c>
      <c r="V102" s="19">
        <f t="shared" si="13"/>
        <v>720686.67841471243</v>
      </c>
    </row>
    <row r="103" spans="1:22" ht="15.5" outlineLevel="1" thickTop="1" thickBot="1" x14ac:dyDescent="0.4">
      <c r="A103" s="9">
        <f t="shared" si="14"/>
        <v>47818</v>
      </c>
      <c r="B103" s="14">
        <f>IFERROR(IF(C102=0,0,IF(C102*(1+B$6/12)&gt;B$7+B$2+'Allocation Table'!$V98,B$7+B$2+'Allocation Table'!$V98,C102*(1+B$6/12))),0)</f>
        <v>0</v>
      </c>
      <c r="C103" s="24">
        <f t="shared" si="15"/>
        <v>0</v>
      </c>
      <c r="D103" s="14">
        <f>IFERROR(IF(E102=0,0,IF(E102*(1+D$6/12)&gt;D$7+'Allocation Table'!$V98-'Allocation Table'!C98,D$7+'Allocation Table'!$V98-'Allocation Table'!C98,E102*(1+D$6/12))),0)</f>
        <v>0</v>
      </c>
      <c r="E103" s="20">
        <f t="shared" si="16"/>
        <v>0</v>
      </c>
      <c r="F103" s="14">
        <f>IFERROR(IF(G102=0,0,IF(G102*(1+F$6/12)&gt;F$7+'Allocation Table'!$V98-SUM('Allocation Table'!C98,'Allocation Table'!E98),F$7+'Allocation Table'!$V98-SUM('Allocation Table'!C98,'Allocation Table'!E98),G102*(1+F$6/12))),0)</f>
        <v>0</v>
      </c>
      <c r="G103" s="13">
        <f t="shared" si="17"/>
        <v>0</v>
      </c>
      <c r="H103" s="14">
        <f>IFERROR(IF(I102=0,0,IF(I102*(1+H$6/12)&gt;H$7+'Allocation Table'!$V98-SUM('Allocation Table'!C98,'Allocation Table'!E98,'Allocation Table'!G98),H$7+'Allocation Table'!$V98-SUM('Allocation Table'!C98,'Allocation Table'!E98,'Allocation Table'!G98),I102*(1+H$6/12))),0)</f>
        <v>0</v>
      </c>
      <c r="I103" s="20">
        <f t="shared" si="18"/>
        <v>0</v>
      </c>
      <c r="J103" s="14">
        <f>IFERROR(IF(K102=0,0,IF(K102*(1+J$6/12)&gt;J$7+'Allocation Table'!$V98-SUM('Allocation Table'!C98,'Allocation Table'!E98,'Allocation Table'!G98,'Allocation Table'!I98),J$7+'Allocation Table'!$V98-SUM('Allocation Table'!C98,'Allocation Table'!E98,'Allocation Table'!G98,'Allocation Table'!I98),K102*(1+J$6/12))),0)</f>
        <v>0</v>
      </c>
      <c r="K103" s="13">
        <f t="shared" si="19"/>
        <v>0</v>
      </c>
      <c r="L103" s="14">
        <f>IFERROR(IF(M102=0,0,IF(M102*(1+L$6/12)&gt;L$7+'Allocation Table'!$V98-SUM('Allocation Table'!C98,'Allocation Table'!E98,'Allocation Table'!G98,'Allocation Table'!I98,'Allocation Table'!K98),L$7+'Allocation Table'!$V98-SUM('Allocation Table'!C98,'Allocation Table'!E98,'Allocation Table'!G98,'Allocation Table'!I98,'Allocation Table'!K98),M102*(1+L$6/12))),0)</f>
        <v>0</v>
      </c>
      <c r="M103" s="20">
        <f t="shared" si="20"/>
        <v>0</v>
      </c>
      <c r="N103" s="14">
        <f>IFERROR(IF(O102=0,0,IF(O102*(1+N$6/12)&gt;N$7+'Allocation Table'!$V98-SUM('Allocation Table'!C98,'Allocation Table'!E98,'Allocation Table'!G98,'Allocation Table'!I98,'Allocation Table'!K98,'Allocation Table'!M98),N$7+'Allocation Table'!$V98-SUM('Allocation Table'!C98,'Allocation Table'!E98,'Allocation Table'!G98,'Allocation Table'!I98,'Allocation Table'!K98,'Allocation Table'!M98),O102*(1+N$6/12))),0)</f>
        <v>6441</v>
      </c>
      <c r="O103" s="13">
        <f t="shared" si="21"/>
        <v>221087.30062908627</v>
      </c>
      <c r="P103" s="14">
        <f>IFERROR(IF(Q102=0,0,IF(Q102*(1+P$6/12)&gt;P$7+'Allocation Table'!$V98-SUM('Allocation Table'!C98,'Allocation Table'!E98,'Allocation Table'!G98,'Allocation Table'!I98,'Allocation Table'!K98,'Allocation Table'!M98,'Allocation Table'!O98),P$7+'Allocation Table'!$V98-SUM('Allocation Table'!C98,'Allocation Table'!E98,'Allocation Table'!G98,'Allocation Table'!I98,'Allocation Table'!K98,'Allocation Table'!M98,'Allocation Table'!O98),Q102*(1+P$6/12))),0)</f>
        <v>4800</v>
      </c>
      <c r="Q103" s="20">
        <f t="shared" si="22"/>
        <v>490966.46433274233</v>
      </c>
      <c r="R103" s="14">
        <f>IFERROR(IF(S102=0,0,IF(S102*(1+R$6/12)&gt;R$7+'Allocation Table'!$V98-SUM('Allocation Table'!C98,'Allocation Table'!E98,'Allocation Table'!G98,'Allocation Table'!I98,'Allocation Table'!K98,'Allocation Table'!M98,'Allocation Table'!O98,'Allocation Table'!Q98),R$7+'Allocation Table'!$V98-SUM('Allocation Table'!C98,'Allocation Table'!E98,'Allocation Table'!G98,'Allocation Table'!I98,'Allocation Table'!K98,'Allocation Table'!M98,'Allocation Table'!O98,'Allocation Table'!Q98),S102*(1+R$6/12))),0)</f>
        <v>0</v>
      </c>
      <c r="S103" s="13">
        <f t="shared" si="23"/>
        <v>0</v>
      </c>
      <c r="T103" s="14">
        <f>IFERROR(IF(U102=0,0,IF(U102*(1+T$6/12)&gt;T$7+'Allocation Table'!$V98-SUM('Allocation Table'!C98,'Allocation Table'!E98,'Allocation Table'!G98,'Allocation Table'!I98,'Allocation Table'!K98,'Allocation Table'!M98,'Allocation Table'!O98,'Allocation Table'!Q98,'Allocation Table'!S98),T$7+'Allocation Table'!$V98-SUM('Allocation Table'!C98,'Allocation Table'!E98,'Allocation Table'!G98,'Allocation Table'!I98,'Allocation Table'!K98,'Allocation Table'!M98,'Allocation Table'!O98,'Allocation Table'!Q98,'Allocation Table'!S98),U102*(1+T$6/12))),0)</f>
        <v>0</v>
      </c>
      <c r="U103" s="21">
        <f t="shared" si="24"/>
        <v>0</v>
      </c>
      <c r="V103" s="19">
        <f t="shared" si="13"/>
        <v>712053.76496182859</v>
      </c>
    </row>
    <row r="104" spans="1:22" ht="15.5" outlineLevel="1" thickTop="1" thickBot="1" x14ac:dyDescent="0.4">
      <c r="A104" s="9">
        <f t="shared" si="14"/>
        <v>47849</v>
      </c>
      <c r="B104" s="14">
        <f>IFERROR(IF(C103=0,0,IF(C103*(1+B$6/12)&gt;B$7+B$2+'Allocation Table'!$V99,B$7+B$2+'Allocation Table'!$V99,C103*(1+B$6/12))),0)</f>
        <v>0</v>
      </c>
      <c r="C104" s="24">
        <f t="shared" si="15"/>
        <v>0</v>
      </c>
      <c r="D104" s="14">
        <f>IFERROR(IF(E103=0,0,IF(E103*(1+D$6/12)&gt;D$7+'Allocation Table'!$V99-'Allocation Table'!C99,D$7+'Allocation Table'!$V99-'Allocation Table'!C99,E103*(1+D$6/12))),0)</f>
        <v>0</v>
      </c>
      <c r="E104" s="20">
        <f t="shared" si="16"/>
        <v>0</v>
      </c>
      <c r="F104" s="14">
        <f>IFERROR(IF(G103=0,0,IF(G103*(1+F$6/12)&gt;F$7+'Allocation Table'!$V99-SUM('Allocation Table'!C99,'Allocation Table'!E99),F$7+'Allocation Table'!$V99-SUM('Allocation Table'!C99,'Allocation Table'!E99),G103*(1+F$6/12))),0)</f>
        <v>0</v>
      </c>
      <c r="G104" s="13">
        <f t="shared" si="17"/>
        <v>0</v>
      </c>
      <c r="H104" s="14">
        <f>IFERROR(IF(I103=0,0,IF(I103*(1+H$6/12)&gt;H$7+'Allocation Table'!$V99-SUM('Allocation Table'!C99,'Allocation Table'!E99,'Allocation Table'!G99),H$7+'Allocation Table'!$V99-SUM('Allocation Table'!C99,'Allocation Table'!E99,'Allocation Table'!G99),I103*(1+H$6/12))),0)</f>
        <v>0</v>
      </c>
      <c r="I104" s="20">
        <f t="shared" si="18"/>
        <v>0</v>
      </c>
      <c r="J104" s="14">
        <f>IFERROR(IF(K103=0,0,IF(K103*(1+J$6/12)&gt;J$7+'Allocation Table'!$V99-SUM('Allocation Table'!C99,'Allocation Table'!E99,'Allocation Table'!G99,'Allocation Table'!I99),J$7+'Allocation Table'!$V99-SUM('Allocation Table'!C99,'Allocation Table'!E99,'Allocation Table'!G99,'Allocation Table'!I99),K103*(1+J$6/12))),0)</f>
        <v>0</v>
      </c>
      <c r="K104" s="13">
        <f t="shared" si="19"/>
        <v>0</v>
      </c>
      <c r="L104" s="14">
        <f>IFERROR(IF(M103=0,0,IF(M103*(1+L$6/12)&gt;L$7+'Allocation Table'!$V99-SUM('Allocation Table'!C99,'Allocation Table'!E99,'Allocation Table'!G99,'Allocation Table'!I99,'Allocation Table'!K99),L$7+'Allocation Table'!$V99-SUM('Allocation Table'!C99,'Allocation Table'!E99,'Allocation Table'!G99,'Allocation Table'!I99,'Allocation Table'!K99),M103*(1+L$6/12))),0)</f>
        <v>0</v>
      </c>
      <c r="M104" s="20">
        <f t="shared" si="20"/>
        <v>0</v>
      </c>
      <c r="N104" s="14">
        <f>IFERROR(IF(O103=0,0,IF(O103*(1+N$6/12)&gt;N$7+'Allocation Table'!$V99-SUM('Allocation Table'!C99,'Allocation Table'!E99,'Allocation Table'!G99,'Allocation Table'!I99,'Allocation Table'!K99,'Allocation Table'!M99),N$7+'Allocation Table'!$V99-SUM('Allocation Table'!C99,'Allocation Table'!E99,'Allocation Table'!G99,'Allocation Table'!I99,'Allocation Table'!K99,'Allocation Table'!M99),O103*(1+N$6/12))),0)</f>
        <v>6441</v>
      </c>
      <c r="O104" s="13">
        <f t="shared" si="21"/>
        <v>215383.25829784991</v>
      </c>
      <c r="P104" s="14">
        <f>IFERROR(IF(Q103=0,0,IF(Q103*(1+P$6/12)&gt;P$7+'Allocation Table'!$V99-SUM('Allocation Table'!C99,'Allocation Table'!E99,'Allocation Table'!G99,'Allocation Table'!I99,'Allocation Table'!K99,'Allocation Table'!M99,'Allocation Table'!O99),P$7+'Allocation Table'!$V99-SUM('Allocation Table'!C99,'Allocation Table'!E99,'Allocation Table'!G99,'Allocation Table'!I99,'Allocation Table'!K99,'Allocation Table'!M99,'Allocation Table'!O99),Q103*(1+P$6/12))),0)</f>
        <v>4800</v>
      </c>
      <c r="Q104" s="20">
        <f t="shared" si="22"/>
        <v>488007.5885739901</v>
      </c>
      <c r="R104" s="14">
        <f>IFERROR(IF(S103=0,0,IF(S103*(1+R$6/12)&gt;R$7+'Allocation Table'!$V99-SUM('Allocation Table'!C99,'Allocation Table'!E99,'Allocation Table'!G99,'Allocation Table'!I99,'Allocation Table'!K99,'Allocation Table'!M99,'Allocation Table'!O99,'Allocation Table'!Q99),R$7+'Allocation Table'!$V99-SUM('Allocation Table'!C99,'Allocation Table'!E99,'Allocation Table'!G99,'Allocation Table'!I99,'Allocation Table'!K99,'Allocation Table'!M99,'Allocation Table'!O99,'Allocation Table'!Q99),S103*(1+R$6/12))),0)</f>
        <v>0</v>
      </c>
      <c r="S104" s="13">
        <f t="shared" si="23"/>
        <v>0</v>
      </c>
      <c r="T104" s="14">
        <f>IFERROR(IF(U103=0,0,IF(U103*(1+T$6/12)&gt;T$7+'Allocation Table'!$V99-SUM('Allocation Table'!C99,'Allocation Table'!E99,'Allocation Table'!G99,'Allocation Table'!I99,'Allocation Table'!K99,'Allocation Table'!M99,'Allocation Table'!O99,'Allocation Table'!Q99,'Allocation Table'!S99),T$7+'Allocation Table'!$V99-SUM('Allocation Table'!C99,'Allocation Table'!E99,'Allocation Table'!G99,'Allocation Table'!I99,'Allocation Table'!K99,'Allocation Table'!M99,'Allocation Table'!O99,'Allocation Table'!Q99,'Allocation Table'!S99),U103*(1+T$6/12))),0)</f>
        <v>0</v>
      </c>
      <c r="U104" s="21">
        <f t="shared" si="24"/>
        <v>0</v>
      </c>
      <c r="V104" s="19">
        <f t="shared" si="13"/>
        <v>703390.84687184007</v>
      </c>
    </row>
    <row r="105" spans="1:22" ht="15.5" outlineLevel="1" thickTop="1" thickBot="1" x14ac:dyDescent="0.4">
      <c r="A105" s="9">
        <f t="shared" si="14"/>
        <v>47880</v>
      </c>
      <c r="B105" s="14">
        <f>IFERROR(IF(C104=0,0,IF(C104*(1+B$6/12)&gt;B$7+B$2+'Allocation Table'!$V100,B$7+B$2+'Allocation Table'!$V100,C104*(1+B$6/12))),0)</f>
        <v>0</v>
      </c>
      <c r="C105" s="24">
        <f t="shared" si="15"/>
        <v>0</v>
      </c>
      <c r="D105" s="14">
        <f>IFERROR(IF(E104=0,0,IF(E104*(1+D$6/12)&gt;D$7+'Allocation Table'!$V100-'Allocation Table'!C100,D$7+'Allocation Table'!$V100-'Allocation Table'!C100,E104*(1+D$6/12))),0)</f>
        <v>0</v>
      </c>
      <c r="E105" s="20">
        <f t="shared" si="16"/>
        <v>0</v>
      </c>
      <c r="F105" s="14">
        <f>IFERROR(IF(G104=0,0,IF(G104*(1+F$6/12)&gt;F$7+'Allocation Table'!$V100-SUM('Allocation Table'!C100,'Allocation Table'!E100),F$7+'Allocation Table'!$V100-SUM('Allocation Table'!C100,'Allocation Table'!E100),G104*(1+F$6/12))),0)</f>
        <v>0</v>
      </c>
      <c r="G105" s="13">
        <f t="shared" si="17"/>
        <v>0</v>
      </c>
      <c r="H105" s="14">
        <f>IFERROR(IF(I104=0,0,IF(I104*(1+H$6/12)&gt;H$7+'Allocation Table'!$V100-SUM('Allocation Table'!C100,'Allocation Table'!E100,'Allocation Table'!G100),H$7+'Allocation Table'!$V100-SUM('Allocation Table'!C100,'Allocation Table'!E100,'Allocation Table'!G100),I104*(1+H$6/12))),0)</f>
        <v>0</v>
      </c>
      <c r="I105" s="20">
        <f t="shared" si="18"/>
        <v>0</v>
      </c>
      <c r="J105" s="14">
        <f>IFERROR(IF(K104=0,0,IF(K104*(1+J$6/12)&gt;J$7+'Allocation Table'!$V100-SUM('Allocation Table'!C100,'Allocation Table'!E100,'Allocation Table'!G100,'Allocation Table'!I100),J$7+'Allocation Table'!$V100-SUM('Allocation Table'!C100,'Allocation Table'!E100,'Allocation Table'!G100,'Allocation Table'!I100),K104*(1+J$6/12))),0)</f>
        <v>0</v>
      </c>
      <c r="K105" s="13">
        <f t="shared" si="19"/>
        <v>0</v>
      </c>
      <c r="L105" s="14">
        <f>IFERROR(IF(M104=0,0,IF(M104*(1+L$6/12)&gt;L$7+'Allocation Table'!$V100-SUM('Allocation Table'!C100,'Allocation Table'!E100,'Allocation Table'!G100,'Allocation Table'!I100,'Allocation Table'!K100),L$7+'Allocation Table'!$V100-SUM('Allocation Table'!C100,'Allocation Table'!E100,'Allocation Table'!G100,'Allocation Table'!I100,'Allocation Table'!K100),M104*(1+L$6/12))),0)</f>
        <v>0</v>
      </c>
      <c r="M105" s="20">
        <f t="shared" si="20"/>
        <v>0</v>
      </c>
      <c r="N105" s="14">
        <f>IFERROR(IF(O104=0,0,IF(O104*(1+N$6/12)&gt;N$7+'Allocation Table'!$V100-SUM('Allocation Table'!C100,'Allocation Table'!E100,'Allocation Table'!G100,'Allocation Table'!I100,'Allocation Table'!K100,'Allocation Table'!M100),N$7+'Allocation Table'!$V100-SUM('Allocation Table'!C100,'Allocation Table'!E100,'Allocation Table'!G100,'Allocation Table'!I100,'Allocation Table'!K100,'Allocation Table'!M100),O104*(1+N$6/12))),0)</f>
        <v>6441</v>
      </c>
      <c r="O105" s="13">
        <f t="shared" si="21"/>
        <v>209660.20249217609</v>
      </c>
      <c r="P105" s="14">
        <f>IFERROR(IF(Q104=0,0,IF(Q104*(1+P$6/12)&gt;P$7+'Allocation Table'!$V100-SUM('Allocation Table'!C100,'Allocation Table'!E100,'Allocation Table'!G100,'Allocation Table'!I100,'Allocation Table'!K100,'Allocation Table'!M100,'Allocation Table'!O100),P$7+'Allocation Table'!$V100-SUM('Allocation Table'!C100,'Allocation Table'!E100,'Allocation Table'!G100,'Allocation Table'!I100,'Allocation Table'!K100,'Allocation Table'!M100,'Allocation Table'!O100),Q104*(1+P$6/12))),0)</f>
        <v>4800</v>
      </c>
      <c r="Q105" s="20">
        <f t="shared" si="22"/>
        <v>485037.61703114252</v>
      </c>
      <c r="R105" s="14">
        <f>IFERROR(IF(S104=0,0,IF(S104*(1+R$6/12)&gt;R$7+'Allocation Table'!$V100-SUM('Allocation Table'!C100,'Allocation Table'!E100,'Allocation Table'!G100,'Allocation Table'!I100,'Allocation Table'!K100,'Allocation Table'!M100,'Allocation Table'!O100,'Allocation Table'!Q100),R$7+'Allocation Table'!$V100-SUM('Allocation Table'!C100,'Allocation Table'!E100,'Allocation Table'!G100,'Allocation Table'!I100,'Allocation Table'!K100,'Allocation Table'!M100,'Allocation Table'!O100,'Allocation Table'!Q100),S104*(1+R$6/12))),0)</f>
        <v>0</v>
      </c>
      <c r="S105" s="13">
        <f t="shared" si="23"/>
        <v>0</v>
      </c>
      <c r="T105" s="14">
        <f>IFERROR(IF(U104=0,0,IF(U104*(1+T$6/12)&gt;T$7+'Allocation Table'!$V100-SUM('Allocation Table'!C100,'Allocation Table'!E100,'Allocation Table'!G100,'Allocation Table'!I100,'Allocation Table'!K100,'Allocation Table'!M100,'Allocation Table'!O100,'Allocation Table'!Q100,'Allocation Table'!S100),T$7+'Allocation Table'!$V100-SUM('Allocation Table'!C100,'Allocation Table'!E100,'Allocation Table'!G100,'Allocation Table'!I100,'Allocation Table'!K100,'Allocation Table'!M100,'Allocation Table'!O100,'Allocation Table'!Q100,'Allocation Table'!S100),U104*(1+T$6/12))),0)</f>
        <v>0</v>
      </c>
      <c r="U105" s="21">
        <f t="shared" si="24"/>
        <v>0</v>
      </c>
      <c r="V105" s="19">
        <f t="shared" si="13"/>
        <v>694697.81952331867</v>
      </c>
    </row>
    <row r="106" spans="1:22" ht="15.5" thickTop="1" thickBot="1" x14ac:dyDescent="0.4">
      <c r="A106" s="9">
        <f t="shared" si="14"/>
        <v>47908</v>
      </c>
      <c r="B106" s="14">
        <f>IFERROR(IF(C105=0,0,IF(C105*(1+B$6/12)&gt;B$7+B$2+'Allocation Table'!$V101,B$7+B$2+'Allocation Table'!$V101,C105*(1+B$6/12))),0)</f>
        <v>0</v>
      </c>
      <c r="C106" s="24">
        <f t="shared" si="15"/>
        <v>0</v>
      </c>
      <c r="D106" s="14">
        <f>IFERROR(IF(E105=0,0,IF(E105*(1+D$6/12)&gt;D$7+'Allocation Table'!$V101-'Allocation Table'!C101,D$7+'Allocation Table'!$V101-'Allocation Table'!C101,E105*(1+D$6/12))),0)</f>
        <v>0</v>
      </c>
      <c r="E106" s="20">
        <f t="shared" si="16"/>
        <v>0</v>
      </c>
      <c r="F106" s="14">
        <f>IFERROR(IF(G105=0,0,IF(G105*(1+F$6/12)&gt;F$7+'Allocation Table'!$V101-SUM('Allocation Table'!C101,'Allocation Table'!E101),F$7+'Allocation Table'!$V101-SUM('Allocation Table'!C101,'Allocation Table'!E101),G105*(1+F$6/12))),0)</f>
        <v>0</v>
      </c>
      <c r="G106" s="13">
        <f t="shared" si="17"/>
        <v>0</v>
      </c>
      <c r="H106" s="14">
        <f>IFERROR(IF(I105=0,0,IF(I105*(1+H$6/12)&gt;H$7+'Allocation Table'!$V101-SUM('Allocation Table'!C101,'Allocation Table'!E101,'Allocation Table'!G101),H$7+'Allocation Table'!$V101-SUM('Allocation Table'!C101,'Allocation Table'!E101,'Allocation Table'!G101),I105*(1+H$6/12))),0)</f>
        <v>0</v>
      </c>
      <c r="I106" s="20">
        <f t="shared" si="18"/>
        <v>0</v>
      </c>
      <c r="J106" s="14">
        <f>IFERROR(IF(K105=0,0,IF(K105*(1+J$6/12)&gt;J$7+'Allocation Table'!$V101-SUM('Allocation Table'!C101,'Allocation Table'!E101,'Allocation Table'!G101,'Allocation Table'!I101),J$7+'Allocation Table'!$V101-SUM('Allocation Table'!C101,'Allocation Table'!E101,'Allocation Table'!G101,'Allocation Table'!I101),K105*(1+J$6/12))),0)</f>
        <v>0</v>
      </c>
      <c r="K106" s="13">
        <f t="shared" si="19"/>
        <v>0</v>
      </c>
      <c r="L106" s="14">
        <f>IFERROR(IF(M105=0,0,IF(M105*(1+L$6/12)&gt;L$7+'Allocation Table'!$V101-SUM('Allocation Table'!C101,'Allocation Table'!E101,'Allocation Table'!G101,'Allocation Table'!I101,'Allocation Table'!K101),L$7+'Allocation Table'!$V101-SUM('Allocation Table'!C101,'Allocation Table'!E101,'Allocation Table'!G101,'Allocation Table'!I101,'Allocation Table'!K101),M105*(1+L$6/12))),0)</f>
        <v>0</v>
      </c>
      <c r="M106" s="20">
        <f t="shared" si="20"/>
        <v>0</v>
      </c>
      <c r="N106" s="14">
        <f>IFERROR(IF(O105=0,0,IF(O105*(1+N$6/12)&gt;N$7+'Allocation Table'!$V101-SUM('Allocation Table'!C101,'Allocation Table'!E101,'Allocation Table'!G101,'Allocation Table'!I101,'Allocation Table'!K101,'Allocation Table'!M101),N$7+'Allocation Table'!$V101-SUM('Allocation Table'!C101,'Allocation Table'!E101,'Allocation Table'!G101,'Allocation Table'!I101,'Allocation Table'!K101,'Allocation Table'!M101),O105*(1+N$6/12))),0)</f>
        <v>6441</v>
      </c>
      <c r="O106" s="13">
        <f t="shared" si="21"/>
        <v>203918.0698338167</v>
      </c>
      <c r="P106" s="14">
        <f>IFERROR(IF(Q105=0,0,IF(Q105*(1+P$6/12)&gt;P$7+'Allocation Table'!$V101-SUM('Allocation Table'!C101,'Allocation Table'!E101,'Allocation Table'!G101,'Allocation Table'!I101,'Allocation Table'!K101,'Allocation Table'!M101,'Allocation Table'!O101),P$7+'Allocation Table'!$V101-SUM('Allocation Table'!C101,'Allocation Table'!E101,'Allocation Table'!G101,'Allocation Table'!I101,'Allocation Table'!K101,'Allocation Table'!M101,'Allocation Table'!O101),Q105*(1+P$6/12))),0)</f>
        <v>4800</v>
      </c>
      <c r="Q106" s="20">
        <f t="shared" si="22"/>
        <v>482056.50809500925</v>
      </c>
      <c r="R106" s="14">
        <f>IFERROR(IF(S105=0,0,IF(S105*(1+R$6/12)&gt;R$7+'Allocation Table'!$V101-SUM('Allocation Table'!C101,'Allocation Table'!E101,'Allocation Table'!G101,'Allocation Table'!I101,'Allocation Table'!K101,'Allocation Table'!M101,'Allocation Table'!O101,'Allocation Table'!Q101),R$7+'Allocation Table'!$V101-SUM('Allocation Table'!C101,'Allocation Table'!E101,'Allocation Table'!G101,'Allocation Table'!I101,'Allocation Table'!K101,'Allocation Table'!M101,'Allocation Table'!O101,'Allocation Table'!Q101),S105*(1+R$6/12))),0)</f>
        <v>0</v>
      </c>
      <c r="S106" s="13">
        <f t="shared" si="23"/>
        <v>0</v>
      </c>
      <c r="T106" s="14">
        <f>IFERROR(IF(U105=0,0,IF(U105*(1+T$6/12)&gt;T$7+'Allocation Table'!$V101-SUM('Allocation Table'!C101,'Allocation Table'!E101,'Allocation Table'!G101,'Allocation Table'!I101,'Allocation Table'!K101,'Allocation Table'!M101,'Allocation Table'!O101,'Allocation Table'!Q101,'Allocation Table'!S101),T$7+'Allocation Table'!$V101-SUM('Allocation Table'!C101,'Allocation Table'!E101,'Allocation Table'!G101,'Allocation Table'!I101,'Allocation Table'!K101,'Allocation Table'!M101,'Allocation Table'!O101,'Allocation Table'!Q101,'Allocation Table'!S101),U105*(1+T$6/12))),0)</f>
        <v>0</v>
      </c>
      <c r="U106" s="21">
        <f t="shared" si="24"/>
        <v>0</v>
      </c>
      <c r="V106" s="19">
        <f t="shared" ref="V106:V130" si="25">C106+E106+G106+I106+K106+M106+O106+Q106+S106+U106</f>
        <v>685974.57792882598</v>
      </c>
    </row>
    <row r="107" spans="1:22" ht="15.5" outlineLevel="1" thickTop="1" thickBot="1" x14ac:dyDescent="0.4">
      <c r="A107" s="9">
        <f t="shared" si="14"/>
        <v>47939</v>
      </c>
      <c r="B107" s="14">
        <f>IFERROR(IF(C106=0,0,IF(C106*(1+B$6/12)&gt;B$7+B$2+'Allocation Table'!$V102,B$7+B$2+'Allocation Table'!$V102,C106*(1+B$6/12))),0)</f>
        <v>0</v>
      </c>
      <c r="C107" s="24">
        <f t="shared" si="15"/>
        <v>0</v>
      </c>
      <c r="D107" s="14">
        <f>IFERROR(IF(E106=0,0,IF(E106*(1+D$6/12)&gt;D$7+'Allocation Table'!$V102-'Allocation Table'!C102,D$7+'Allocation Table'!$V102-'Allocation Table'!C102,E106*(1+D$6/12))),0)</f>
        <v>0</v>
      </c>
      <c r="E107" s="20">
        <f t="shared" si="16"/>
        <v>0</v>
      </c>
      <c r="F107" s="14">
        <f>IFERROR(IF(G106=0,0,IF(G106*(1+F$6/12)&gt;F$7+'Allocation Table'!$V102-SUM('Allocation Table'!C102,'Allocation Table'!E102),F$7+'Allocation Table'!$V102-SUM('Allocation Table'!C102,'Allocation Table'!E102),G106*(1+F$6/12))),0)</f>
        <v>0</v>
      </c>
      <c r="G107" s="13">
        <f t="shared" si="17"/>
        <v>0</v>
      </c>
      <c r="H107" s="14">
        <f>IFERROR(IF(I106=0,0,IF(I106*(1+H$6/12)&gt;H$7+'Allocation Table'!$V102-SUM('Allocation Table'!C102,'Allocation Table'!E102,'Allocation Table'!G102),H$7+'Allocation Table'!$V102-SUM('Allocation Table'!C102,'Allocation Table'!E102,'Allocation Table'!G102),I106*(1+H$6/12))),0)</f>
        <v>0</v>
      </c>
      <c r="I107" s="20">
        <f t="shared" si="18"/>
        <v>0</v>
      </c>
      <c r="J107" s="14">
        <f>IFERROR(IF(K106=0,0,IF(K106*(1+J$6/12)&gt;J$7+'Allocation Table'!$V102-SUM('Allocation Table'!C102,'Allocation Table'!E102,'Allocation Table'!G102,'Allocation Table'!I102),J$7+'Allocation Table'!$V102-SUM('Allocation Table'!C102,'Allocation Table'!E102,'Allocation Table'!G102,'Allocation Table'!I102),K106*(1+J$6/12))),0)</f>
        <v>0</v>
      </c>
      <c r="K107" s="13">
        <f t="shared" si="19"/>
        <v>0</v>
      </c>
      <c r="L107" s="14">
        <f>IFERROR(IF(M106=0,0,IF(M106*(1+L$6/12)&gt;L$7+'Allocation Table'!$V102-SUM('Allocation Table'!C102,'Allocation Table'!E102,'Allocation Table'!G102,'Allocation Table'!I102,'Allocation Table'!K102),L$7+'Allocation Table'!$V102-SUM('Allocation Table'!C102,'Allocation Table'!E102,'Allocation Table'!G102,'Allocation Table'!I102,'Allocation Table'!K102),M106*(1+L$6/12))),0)</f>
        <v>0</v>
      </c>
      <c r="M107" s="20">
        <f t="shared" si="20"/>
        <v>0</v>
      </c>
      <c r="N107" s="14">
        <f>IFERROR(IF(O106=0,0,IF(O106*(1+N$6/12)&gt;N$7+'Allocation Table'!$V102-SUM('Allocation Table'!C102,'Allocation Table'!E102,'Allocation Table'!G102,'Allocation Table'!I102,'Allocation Table'!K102,'Allocation Table'!M102),N$7+'Allocation Table'!$V102-SUM('Allocation Table'!C102,'Allocation Table'!E102,'Allocation Table'!G102,'Allocation Table'!I102,'Allocation Table'!K102,'Allocation Table'!M102),O106*(1+N$6/12))),0)</f>
        <v>6441</v>
      </c>
      <c r="O107" s="13">
        <f t="shared" si="21"/>
        <v>198156.79673326277</v>
      </c>
      <c r="P107" s="14">
        <f>IFERROR(IF(Q106=0,0,IF(Q106*(1+P$6/12)&gt;P$7+'Allocation Table'!$V102-SUM('Allocation Table'!C102,'Allocation Table'!E102,'Allocation Table'!G102,'Allocation Table'!I102,'Allocation Table'!K102,'Allocation Table'!M102,'Allocation Table'!O102),P$7+'Allocation Table'!$V102-SUM('Allocation Table'!C102,'Allocation Table'!E102,'Allocation Table'!G102,'Allocation Table'!I102,'Allocation Table'!K102,'Allocation Table'!M102,'Allocation Table'!O102),Q106*(1+P$6/12))),0)</f>
        <v>4800</v>
      </c>
      <c r="Q107" s="20">
        <f t="shared" si="22"/>
        <v>479064.22000036552</v>
      </c>
      <c r="R107" s="14">
        <f>IFERROR(IF(S106=0,0,IF(S106*(1+R$6/12)&gt;R$7+'Allocation Table'!$V102-SUM('Allocation Table'!C102,'Allocation Table'!E102,'Allocation Table'!G102,'Allocation Table'!I102,'Allocation Table'!K102,'Allocation Table'!M102,'Allocation Table'!O102,'Allocation Table'!Q102),R$7+'Allocation Table'!$V102-SUM('Allocation Table'!C102,'Allocation Table'!E102,'Allocation Table'!G102,'Allocation Table'!I102,'Allocation Table'!K102,'Allocation Table'!M102,'Allocation Table'!O102,'Allocation Table'!Q102),S106*(1+R$6/12))),0)</f>
        <v>0</v>
      </c>
      <c r="S107" s="13">
        <f t="shared" si="23"/>
        <v>0</v>
      </c>
      <c r="T107" s="14">
        <f>IFERROR(IF(U106=0,0,IF(U106*(1+T$6/12)&gt;T$7+'Allocation Table'!$V102-SUM('Allocation Table'!C102,'Allocation Table'!E102,'Allocation Table'!G102,'Allocation Table'!I102,'Allocation Table'!K102,'Allocation Table'!M102,'Allocation Table'!O102,'Allocation Table'!Q102,'Allocation Table'!S102),T$7+'Allocation Table'!$V102-SUM('Allocation Table'!C102,'Allocation Table'!E102,'Allocation Table'!G102,'Allocation Table'!I102,'Allocation Table'!K102,'Allocation Table'!M102,'Allocation Table'!O102,'Allocation Table'!Q102,'Allocation Table'!S102),U106*(1+T$6/12))),0)</f>
        <v>0</v>
      </c>
      <c r="U107" s="21">
        <f t="shared" si="24"/>
        <v>0</v>
      </c>
      <c r="V107" s="19">
        <f t="shared" si="25"/>
        <v>677221.01673362823</v>
      </c>
    </row>
    <row r="108" spans="1:22" ht="15.5" outlineLevel="1" thickTop="1" thickBot="1" x14ac:dyDescent="0.4">
      <c r="A108" s="9">
        <f t="shared" si="14"/>
        <v>47969</v>
      </c>
      <c r="B108" s="14">
        <f>IFERROR(IF(C107=0,0,IF(C107*(1+B$6/12)&gt;B$7+B$2+'Allocation Table'!$V103,B$7+B$2+'Allocation Table'!$V103,C107*(1+B$6/12))),0)</f>
        <v>0</v>
      </c>
      <c r="C108" s="24">
        <f t="shared" si="15"/>
        <v>0</v>
      </c>
      <c r="D108" s="14">
        <f>IFERROR(IF(E107=0,0,IF(E107*(1+D$6/12)&gt;D$7+'Allocation Table'!$V103-'Allocation Table'!C103,D$7+'Allocation Table'!$V103-'Allocation Table'!C103,E107*(1+D$6/12))),0)</f>
        <v>0</v>
      </c>
      <c r="E108" s="20">
        <f t="shared" si="16"/>
        <v>0</v>
      </c>
      <c r="F108" s="14">
        <f>IFERROR(IF(G107=0,0,IF(G107*(1+F$6/12)&gt;F$7+'Allocation Table'!$V103-SUM('Allocation Table'!C103,'Allocation Table'!E103),F$7+'Allocation Table'!$V103-SUM('Allocation Table'!C103,'Allocation Table'!E103),G107*(1+F$6/12))),0)</f>
        <v>0</v>
      </c>
      <c r="G108" s="13">
        <f t="shared" si="17"/>
        <v>0</v>
      </c>
      <c r="H108" s="14">
        <f>IFERROR(IF(I107=0,0,IF(I107*(1+H$6/12)&gt;H$7+'Allocation Table'!$V103-SUM('Allocation Table'!C103,'Allocation Table'!E103,'Allocation Table'!G103),H$7+'Allocation Table'!$V103-SUM('Allocation Table'!C103,'Allocation Table'!E103,'Allocation Table'!G103),I107*(1+H$6/12))),0)</f>
        <v>0</v>
      </c>
      <c r="I108" s="20">
        <f t="shared" si="18"/>
        <v>0</v>
      </c>
      <c r="J108" s="14">
        <f>IFERROR(IF(K107=0,0,IF(K107*(1+J$6/12)&gt;J$7+'Allocation Table'!$V103-SUM('Allocation Table'!C103,'Allocation Table'!E103,'Allocation Table'!G103,'Allocation Table'!I103),J$7+'Allocation Table'!$V103-SUM('Allocation Table'!C103,'Allocation Table'!E103,'Allocation Table'!G103,'Allocation Table'!I103),K107*(1+J$6/12))),0)</f>
        <v>0</v>
      </c>
      <c r="K108" s="13">
        <f t="shared" si="19"/>
        <v>0</v>
      </c>
      <c r="L108" s="14">
        <f>IFERROR(IF(M107=0,0,IF(M107*(1+L$6/12)&gt;L$7+'Allocation Table'!$V103-SUM('Allocation Table'!C103,'Allocation Table'!E103,'Allocation Table'!G103,'Allocation Table'!I103,'Allocation Table'!K103),L$7+'Allocation Table'!$V103-SUM('Allocation Table'!C103,'Allocation Table'!E103,'Allocation Table'!G103,'Allocation Table'!I103,'Allocation Table'!K103),M107*(1+L$6/12))),0)</f>
        <v>0</v>
      </c>
      <c r="M108" s="20">
        <f t="shared" si="20"/>
        <v>0</v>
      </c>
      <c r="N108" s="14">
        <f>IFERROR(IF(O107=0,0,IF(O107*(1+N$6/12)&gt;N$7+'Allocation Table'!$V103-SUM('Allocation Table'!C103,'Allocation Table'!E103,'Allocation Table'!G103,'Allocation Table'!I103,'Allocation Table'!K103,'Allocation Table'!M103),N$7+'Allocation Table'!$V103-SUM('Allocation Table'!C103,'Allocation Table'!E103,'Allocation Table'!G103,'Allocation Table'!I103,'Allocation Table'!K103,'Allocation Table'!M103),O107*(1+N$6/12))),0)</f>
        <v>6441</v>
      </c>
      <c r="O108" s="13">
        <f t="shared" si="21"/>
        <v>192376.31938904032</v>
      </c>
      <c r="P108" s="14">
        <f>IFERROR(IF(Q107=0,0,IF(Q107*(1+P$6/12)&gt;P$7+'Allocation Table'!$V103-SUM('Allocation Table'!C103,'Allocation Table'!E103,'Allocation Table'!G103,'Allocation Table'!I103,'Allocation Table'!K103,'Allocation Table'!M103,'Allocation Table'!O103),P$7+'Allocation Table'!$V103-SUM('Allocation Table'!C103,'Allocation Table'!E103,'Allocation Table'!G103,'Allocation Table'!I103,'Allocation Table'!K103,'Allocation Table'!M103,'Allocation Table'!O103),Q107*(1+P$6/12))),0)</f>
        <v>4800</v>
      </c>
      <c r="Q108" s="20">
        <f t="shared" si="22"/>
        <v>476060.71082536684</v>
      </c>
      <c r="R108" s="14">
        <f>IFERROR(IF(S107=0,0,IF(S107*(1+R$6/12)&gt;R$7+'Allocation Table'!$V103-SUM('Allocation Table'!C103,'Allocation Table'!E103,'Allocation Table'!G103,'Allocation Table'!I103,'Allocation Table'!K103,'Allocation Table'!M103,'Allocation Table'!O103,'Allocation Table'!Q103),R$7+'Allocation Table'!$V103-SUM('Allocation Table'!C103,'Allocation Table'!E103,'Allocation Table'!G103,'Allocation Table'!I103,'Allocation Table'!K103,'Allocation Table'!M103,'Allocation Table'!O103,'Allocation Table'!Q103),S107*(1+R$6/12))),0)</f>
        <v>0</v>
      </c>
      <c r="S108" s="13">
        <f t="shared" si="23"/>
        <v>0</v>
      </c>
      <c r="T108" s="14">
        <f>IFERROR(IF(U107=0,0,IF(U107*(1+T$6/12)&gt;T$7+'Allocation Table'!$V103-SUM('Allocation Table'!C103,'Allocation Table'!E103,'Allocation Table'!G103,'Allocation Table'!I103,'Allocation Table'!K103,'Allocation Table'!M103,'Allocation Table'!O103,'Allocation Table'!Q103,'Allocation Table'!S103),T$7+'Allocation Table'!$V103-SUM('Allocation Table'!C103,'Allocation Table'!E103,'Allocation Table'!G103,'Allocation Table'!I103,'Allocation Table'!K103,'Allocation Table'!M103,'Allocation Table'!O103,'Allocation Table'!Q103,'Allocation Table'!S103),U107*(1+T$6/12))),0)</f>
        <v>0</v>
      </c>
      <c r="U108" s="21">
        <f t="shared" si="24"/>
        <v>0</v>
      </c>
      <c r="V108" s="19">
        <f t="shared" si="25"/>
        <v>668437.03021440713</v>
      </c>
    </row>
    <row r="109" spans="1:22" ht="15.5" outlineLevel="1" thickTop="1" thickBot="1" x14ac:dyDescent="0.4">
      <c r="A109" s="9">
        <f t="shared" si="14"/>
        <v>48000</v>
      </c>
      <c r="B109" s="14">
        <f>IFERROR(IF(C108=0,0,IF(C108*(1+B$6/12)&gt;B$7+B$2+'Allocation Table'!$V104,B$7+B$2+'Allocation Table'!$V104,C108*(1+B$6/12))),0)</f>
        <v>0</v>
      </c>
      <c r="C109" s="24">
        <f t="shared" si="15"/>
        <v>0</v>
      </c>
      <c r="D109" s="14">
        <f>IFERROR(IF(E108=0,0,IF(E108*(1+D$6/12)&gt;D$7+'Allocation Table'!$V104-'Allocation Table'!C104,D$7+'Allocation Table'!$V104-'Allocation Table'!C104,E108*(1+D$6/12))),0)</f>
        <v>0</v>
      </c>
      <c r="E109" s="20">
        <f t="shared" si="16"/>
        <v>0</v>
      </c>
      <c r="F109" s="14">
        <f>IFERROR(IF(G108=0,0,IF(G108*(1+F$6/12)&gt;F$7+'Allocation Table'!$V104-SUM('Allocation Table'!C104,'Allocation Table'!E104),F$7+'Allocation Table'!$V104-SUM('Allocation Table'!C104,'Allocation Table'!E104),G108*(1+F$6/12))),0)</f>
        <v>0</v>
      </c>
      <c r="G109" s="13">
        <f t="shared" si="17"/>
        <v>0</v>
      </c>
      <c r="H109" s="14">
        <f>IFERROR(IF(I108=0,0,IF(I108*(1+H$6/12)&gt;H$7+'Allocation Table'!$V104-SUM('Allocation Table'!C104,'Allocation Table'!E104,'Allocation Table'!G104),H$7+'Allocation Table'!$V104-SUM('Allocation Table'!C104,'Allocation Table'!E104,'Allocation Table'!G104),I108*(1+H$6/12))),0)</f>
        <v>0</v>
      </c>
      <c r="I109" s="20">
        <f t="shared" si="18"/>
        <v>0</v>
      </c>
      <c r="J109" s="14">
        <f>IFERROR(IF(K108=0,0,IF(K108*(1+J$6/12)&gt;J$7+'Allocation Table'!$V104-SUM('Allocation Table'!C104,'Allocation Table'!E104,'Allocation Table'!G104,'Allocation Table'!I104),J$7+'Allocation Table'!$V104-SUM('Allocation Table'!C104,'Allocation Table'!E104,'Allocation Table'!G104,'Allocation Table'!I104),K108*(1+J$6/12))),0)</f>
        <v>0</v>
      </c>
      <c r="K109" s="13">
        <f t="shared" si="19"/>
        <v>0</v>
      </c>
      <c r="L109" s="14">
        <f>IFERROR(IF(M108=0,0,IF(M108*(1+L$6/12)&gt;L$7+'Allocation Table'!$V104-SUM('Allocation Table'!C104,'Allocation Table'!E104,'Allocation Table'!G104,'Allocation Table'!I104,'Allocation Table'!K104),L$7+'Allocation Table'!$V104-SUM('Allocation Table'!C104,'Allocation Table'!E104,'Allocation Table'!G104,'Allocation Table'!I104,'Allocation Table'!K104),M108*(1+L$6/12))),0)</f>
        <v>0</v>
      </c>
      <c r="M109" s="20">
        <f t="shared" si="20"/>
        <v>0</v>
      </c>
      <c r="N109" s="14">
        <f>IFERROR(IF(O108=0,0,IF(O108*(1+N$6/12)&gt;N$7+'Allocation Table'!$V104-SUM('Allocation Table'!C104,'Allocation Table'!E104,'Allocation Table'!G104,'Allocation Table'!I104,'Allocation Table'!K104,'Allocation Table'!M104),N$7+'Allocation Table'!$V104-SUM('Allocation Table'!C104,'Allocation Table'!E104,'Allocation Table'!G104,'Allocation Table'!I104,'Allocation Table'!K104,'Allocation Table'!M104),O108*(1+N$6/12))),0)</f>
        <v>6441</v>
      </c>
      <c r="O109" s="13">
        <f t="shared" si="21"/>
        <v>186576.57378700381</v>
      </c>
      <c r="P109" s="14">
        <f>IFERROR(IF(Q108=0,0,IF(Q108*(1+P$6/12)&gt;P$7+'Allocation Table'!$V104-SUM('Allocation Table'!C104,'Allocation Table'!E104,'Allocation Table'!G104,'Allocation Table'!I104,'Allocation Table'!K104,'Allocation Table'!M104,'Allocation Table'!O104),P$7+'Allocation Table'!$V104-SUM('Allocation Table'!C104,'Allocation Table'!E104,'Allocation Table'!G104,'Allocation Table'!I104,'Allocation Table'!K104,'Allocation Table'!M104,'Allocation Table'!O104),Q108*(1+P$6/12))),0)</f>
        <v>4800</v>
      </c>
      <c r="Q109" s="20">
        <f t="shared" si="22"/>
        <v>473045.93849096191</v>
      </c>
      <c r="R109" s="14">
        <f>IFERROR(IF(S108=0,0,IF(S108*(1+R$6/12)&gt;R$7+'Allocation Table'!$V104-SUM('Allocation Table'!C104,'Allocation Table'!E104,'Allocation Table'!G104,'Allocation Table'!I104,'Allocation Table'!K104,'Allocation Table'!M104,'Allocation Table'!O104,'Allocation Table'!Q104),R$7+'Allocation Table'!$V104-SUM('Allocation Table'!C104,'Allocation Table'!E104,'Allocation Table'!G104,'Allocation Table'!I104,'Allocation Table'!K104,'Allocation Table'!M104,'Allocation Table'!O104,'Allocation Table'!Q104),S108*(1+R$6/12))),0)</f>
        <v>0</v>
      </c>
      <c r="S109" s="13">
        <f t="shared" si="23"/>
        <v>0</v>
      </c>
      <c r="T109" s="14">
        <f>IFERROR(IF(U108=0,0,IF(U108*(1+T$6/12)&gt;T$7+'Allocation Table'!$V104-SUM('Allocation Table'!C104,'Allocation Table'!E104,'Allocation Table'!G104,'Allocation Table'!I104,'Allocation Table'!K104,'Allocation Table'!M104,'Allocation Table'!O104,'Allocation Table'!Q104,'Allocation Table'!S104),T$7+'Allocation Table'!$V104-SUM('Allocation Table'!C104,'Allocation Table'!E104,'Allocation Table'!G104,'Allocation Table'!I104,'Allocation Table'!K104,'Allocation Table'!M104,'Allocation Table'!O104,'Allocation Table'!Q104,'Allocation Table'!S104),U108*(1+T$6/12))),0)</f>
        <v>0</v>
      </c>
      <c r="U109" s="21">
        <f t="shared" si="24"/>
        <v>0</v>
      </c>
      <c r="V109" s="19">
        <f t="shared" si="25"/>
        <v>659622.51227796567</v>
      </c>
    </row>
    <row r="110" spans="1:22" ht="15.5" outlineLevel="1" thickTop="1" thickBot="1" x14ac:dyDescent="0.4">
      <c r="A110" s="9">
        <f t="shared" si="14"/>
        <v>48030</v>
      </c>
      <c r="B110" s="14">
        <f>IFERROR(IF(C109=0,0,IF(C109*(1+B$6/12)&gt;B$7+B$2+'Allocation Table'!$V105,B$7+B$2+'Allocation Table'!$V105,C109*(1+B$6/12))),0)</f>
        <v>0</v>
      </c>
      <c r="C110" s="24">
        <f t="shared" si="15"/>
        <v>0</v>
      </c>
      <c r="D110" s="14">
        <f>IFERROR(IF(E109=0,0,IF(E109*(1+D$6/12)&gt;D$7+'Allocation Table'!$V105-'Allocation Table'!C105,D$7+'Allocation Table'!$V105-'Allocation Table'!C105,E109*(1+D$6/12))),0)</f>
        <v>0</v>
      </c>
      <c r="E110" s="20">
        <f t="shared" si="16"/>
        <v>0</v>
      </c>
      <c r="F110" s="14">
        <f>IFERROR(IF(G109=0,0,IF(G109*(1+F$6/12)&gt;F$7+'Allocation Table'!$V105-SUM('Allocation Table'!C105,'Allocation Table'!E105),F$7+'Allocation Table'!$V105-SUM('Allocation Table'!C105,'Allocation Table'!E105),G109*(1+F$6/12))),0)</f>
        <v>0</v>
      </c>
      <c r="G110" s="13">
        <f t="shared" si="17"/>
        <v>0</v>
      </c>
      <c r="H110" s="14">
        <f>IFERROR(IF(I109=0,0,IF(I109*(1+H$6/12)&gt;H$7+'Allocation Table'!$V105-SUM('Allocation Table'!C105,'Allocation Table'!E105,'Allocation Table'!G105),H$7+'Allocation Table'!$V105-SUM('Allocation Table'!C105,'Allocation Table'!E105,'Allocation Table'!G105),I109*(1+H$6/12))),0)</f>
        <v>0</v>
      </c>
      <c r="I110" s="20">
        <f t="shared" si="18"/>
        <v>0</v>
      </c>
      <c r="J110" s="14">
        <f>IFERROR(IF(K109=0,0,IF(K109*(1+J$6/12)&gt;J$7+'Allocation Table'!$V105-SUM('Allocation Table'!C105,'Allocation Table'!E105,'Allocation Table'!G105,'Allocation Table'!I105),J$7+'Allocation Table'!$V105-SUM('Allocation Table'!C105,'Allocation Table'!E105,'Allocation Table'!G105,'Allocation Table'!I105),K109*(1+J$6/12))),0)</f>
        <v>0</v>
      </c>
      <c r="K110" s="13">
        <f t="shared" si="19"/>
        <v>0</v>
      </c>
      <c r="L110" s="14">
        <f>IFERROR(IF(M109=0,0,IF(M109*(1+L$6/12)&gt;L$7+'Allocation Table'!$V105-SUM('Allocation Table'!C105,'Allocation Table'!E105,'Allocation Table'!G105,'Allocation Table'!I105,'Allocation Table'!K105),L$7+'Allocation Table'!$V105-SUM('Allocation Table'!C105,'Allocation Table'!E105,'Allocation Table'!G105,'Allocation Table'!I105,'Allocation Table'!K105),M109*(1+L$6/12))),0)</f>
        <v>0</v>
      </c>
      <c r="M110" s="20">
        <f t="shared" si="20"/>
        <v>0</v>
      </c>
      <c r="N110" s="14">
        <f>IFERROR(IF(O109=0,0,IF(O109*(1+N$6/12)&gt;N$7+'Allocation Table'!$V105-SUM('Allocation Table'!C105,'Allocation Table'!E105,'Allocation Table'!G105,'Allocation Table'!I105,'Allocation Table'!K105,'Allocation Table'!M105),N$7+'Allocation Table'!$V105-SUM('Allocation Table'!C105,'Allocation Table'!E105,'Allocation Table'!G105,'Allocation Table'!I105,'Allocation Table'!K105,'Allocation Table'!M105),O109*(1+N$6/12))),0)</f>
        <v>6441</v>
      </c>
      <c r="O110" s="13">
        <f t="shared" si="21"/>
        <v>180757.49569962718</v>
      </c>
      <c r="P110" s="14">
        <f>IFERROR(IF(Q109=0,0,IF(Q109*(1+P$6/12)&gt;P$7+'Allocation Table'!$V105-SUM('Allocation Table'!C105,'Allocation Table'!E105,'Allocation Table'!G105,'Allocation Table'!I105,'Allocation Table'!K105,'Allocation Table'!M105,'Allocation Table'!O105),P$7+'Allocation Table'!$V105-SUM('Allocation Table'!C105,'Allocation Table'!E105,'Allocation Table'!G105,'Allocation Table'!I105,'Allocation Table'!K105,'Allocation Table'!M105,'Allocation Table'!O105),Q109*(1+P$6/12))),0)</f>
        <v>4800</v>
      </c>
      <c r="Q110" s="20">
        <f t="shared" si="22"/>
        <v>470019.86076030298</v>
      </c>
      <c r="R110" s="14">
        <f>IFERROR(IF(S109=0,0,IF(S109*(1+R$6/12)&gt;R$7+'Allocation Table'!$V105-SUM('Allocation Table'!C105,'Allocation Table'!E105,'Allocation Table'!G105,'Allocation Table'!I105,'Allocation Table'!K105,'Allocation Table'!M105,'Allocation Table'!O105,'Allocation Table'!Q105),R$7+'Allocation Table'!$V105-SUM('Allocation Table'!C105,'Allocation Table'!E105,'Allocation Table'!G105,'Allocation Table'!I105,'Allocation Table'!K105,'Allocation Table'!M105,'Allocation Table'!O105,'Allocation Table'!Q105),S109*(1+R$6/12))),0)</f>
        <v>0</v>
      </c>
      <c r="S110" s="13">
        <f t="shared" si="23"/>
        <v>0</v>
      </c>
      <c r="T110" s="14">
        <f>IFERROR(IF(U109=0,0,IF(U109*(1+T$6/12)&gt;T$7+'Allocation Table'!$V105-SUM('Allocation Table'!C105,'Allocation Table'!E105,'Allocation Table'!G105,'Allocation Table'!I105,'Allocation Table'!K105,'Allocation Table'!M105,'Allocation Table'!O105,'Allocation Table'!Q105,'Allocation Table'!S105),T$7+'Allocation Table'!$V105-SUM('Allocation Table'!C105,'Allocation Table'!E105,'Allocation Table'!G105,'Allocation Table'!I105,'Allocation Table'!K105,'Allocation Table'!M105,'Allocation Table'!O105,'Allocation Table'!Q105,'Allocation Table'!S105),U109*(1+T$6/12))),0)</f>
        <v>0</v>
      </c>
      <c r="U110" s="21">
        <f t="shared" si="24"/>
        <v>0</v>
      </c>
      <c r="V110" s="19">
        <f t="shared" si="25"/>
        <v>650777.35645993019</v>
      </c>
    </row>
    <row r="111" spans="1:22" ht="15.5" outlineLevel="1" thickTop="1" thickBot="1" x14ac:dyDescent="0.4">
      <c r="A111" s="9">
        <f t="shared" si="14"/>
        <v>48061</v>
      </c>
      <c r="B111" s="14">
        <f>IFERROR(IF(C110=0,0,IF(C110*(1+B$6/12)&gt;B$7+B$2+'Allocation Table'!$V106,B$7+B$2+'Allocation Table'!$V106,C110*(1+B$6/12))),0)</f>
        <v>0</v>
      </c>
      <c r="C111" s="24">
        <f t="shared" si="15"/>
        <v>0</v>
      </c>
      <c r="D111" s="14">
        <f>IFERROR(IF(E110=0,0,IF(E110*(1+D$6/12)&gt;D$7+'Allocation Table'!$V106-'Allocation Table'!C106,D$7+'Allocation Table'!$V106-'Allocation Table'!C106,E110*(1+D$6/12))),0)</f>
        <v>0</v>
      </c>
      <c r="E111" s="20">
        <f t="shared" si="16"/>
        <v>0</v>
      </c>
      <c r="F111" s="14">
        <f>IFERROR(IF(G110=0,0,IF(G110*(1+F$6/12)&gt;F$7+'Allocation Table'!$V106-SUM('Allocation Table'!C106,'Allocation Table'!E106),F$7+'Allocation Table'!$V106-SUM('Allocation Table'!C106,'Allocation Table'!E106),G110*(1+F$6/12))),0)</f>
        <v>0</v>
      </c>
      <c r="G111" s="13">
        <f t="shared" si="17"/>
        <v>0</v>
      </c>
      <c r="H111" s="14">
        <f>IFERROR(IF(I110=0,0,IF(I110*(1+H$6/12)&gt;H$7+'Allocation Table'!$V106-SUM('Allocation Table'!C106,'Allocation Table'!E106,'Allocation Table'!G106),H$7+'Allocation Table'!$V106-SUM('Allocation Table'!C106,'Allocation Table'!E106,'Allocation Table'!G106),I110*(1+H$6/12))),0)</f>
        <v>0</v>
      </c>
      <c r="I111" s="20">
        <f t="shared" si="18"/>
        <v>0</v>
      </c>
      <c r="J111" s="14">
        <f>IFERROR(IF(K110=0,0,IF(K110*(1+J$6/12)&gt;J$7+'Allocation Table'!$V106-SUM('Allocation Table'!C106,'Allocation Table'!E106,'Allocation Table'!G106,'Allocation Table'!I106),J$7+'Allocation Table'!$V106-SUM('Allocation Table'!C106,'Allocation Table'!E106,'Allocation Table'!G106,'Allocation Table'!I106),K110*(1+J$6/12))),0)</f>
        <v>0</v>
      </c>
      <c r="K111" s="13">
        <f t="shared" si="19"/>
        <v>0</v>
      </c>
      <c r="L111" s="14">
        <f>IFERROR(IF(M110=0,0,IF(M110*(1+L$6/12)&gt;L$7+'Allocation Table'!$V106-SUM('Allocation Table'!C106,'Allocation Table'!E106,'Allocation Table'!G106,'Allocation Table'!I106,'Allocation Table'!K106),L$7+'Allocation Table'!$V106-SUM('Allocation Table'!C106,'Allocation Table'!E106,'Allocation Table'!G106,'Allocation Table'!I106,'Allocation Table'!K106),M110*(1+L$6/12))),0)</f>
        <v>0</v>
      </c>
      <c r="M111" s="20">
        <f t="shared" si="20"/>
        <v>0</v>
      </c>
      <c r="N111" s="14">
        <f>IFERROR(IF(O110=0,0,IF(O110*(1+N$6/12)&gt;N$7+'Allocation Table'!$V106-SUM('Allocation Table'!C106,'Allocation Table'!E106,'Allocation Table'!G106,'Allocation Table'!I106,'Allocation Table'!K106,'Allocation Table'!M106),N$7+'Allocation Table'!$V106-SUM('Allocation Table'!C106,'Allocation Table'!E106,'Allocation Table'!G106,'Allocation Table'!I106,'Allocation Table'!K106,'Allocation Table'!M106),O110*(1+N$6/12))),0)</f>
        <v>6441</v>
      </c>
      <c r="O111" s="13">
        <f t="shared" si="21"/>
        <v>174919.02068529261</v>
      </c>
      <c r="P111" s="14">
        <f>IFERROR(IF(Q110=0,0,IF(Q110*(1+P$6/12)&gt;P$7+'Allocation Table'!$V106-SUM('Allocation Table'!C106,'Allocation Table'!E106,'Allocation Table'!G106,'Allocation Table'!I106,'Allocation Table'!K106,'Allocation Table'!M106,'Allocation Table'!O106),P$7+'Allocation Table'!$V106-SUM('Allocation Table'!C106,'Allocation Table'!E106,'Allocation Table'!G106,'Allocation Table'!I106,'Allocation Table'!K106,'Allocation Table'!M106,'Allocation Table'!O106),Q110*(1+P$6/12))),0)</f>
        <v>4800</v>
      </c>
      <c r="Q111" s="20">
        <f t="shared" si="22"/>
        <v>466982.43523815408</v>
      </c>
      <c r="R111" s="14">
        <f>IFERROR(IF(S110=0,0,IF(S110*(1+R$6/12)&gt;R$7+'Allocation Table'!$V106-SUM('Allocation Table'!C106,'Allocation Table'!E106,'Allocation Table'!G106,'Allocation Table'!I106,'Allocation Table'!K106,'Allocation Table'!M106,'Allocation Table'!O106,'Allocation Table'!Q106),R$7+'Allocation Table'!$V106-SUM('Allocation Table'!C106,'Allocation Table'!E106,'Allocation Table'!G106,'Allocation Table'!I106,'Allocation Table'!K106,'Allocation Table'!M106,'Allocation Table'!O106,'Allocation Table'!Q106),S110*(1+R$6/12))),0)</f>
        <v>0</v>
      </c>
      <c r="S111" s="13">
        <f t="shared" si="23"/>
        <v>0</v>
      </c>
      <c r="T111" s="14">
        <f>IFERROR(IF(U110=0,0,IF(U110*(1+T$6/12)&gt;T$7+'Allocation Table'!$V106-SUM('Allocation Table'!C106,'Allocation Table'!E106,'Allocation Table'!G106,'Allocation Table'!I106,'Allocation Table'!K106,'Allocation Table'!M106,'Allocation Table'!O106,'Allocation Table'!Q106,'Allocation Table'!S106),T$7+'Allocation Table'!$V106-SUM('Allocation Table'!C106,'Allocation Table'!E106,'Allocation Table'!G106,'Allocation Table'!I106,'Allocation Table'!K106,'Allocation Table'!M106,'Allocation Table'!O106,'Allocation Table'!Q106,'Allocation Table'!S106),U110*(1+T$6/12))),0)</f>
        <v>0</v>
      </c>
      <c r="U111" s="21">
        <f t="shared" si="24"/>
        <v>0</v>
      </c>
      <c r="V111" s="19">
        <f t="shared" si="25"/>
        <v>641901.45592344669</v>
      </c>
    </row>
    <row r="112" spans="1:22" ht="15.5" outlineLevel="1" thickTop="1" thickBot="1" x14ac:dyDescent="0.4">
      <c r="A112" s="9">
        <f t="shared" si="14"/>
        <v>48092</v>
      </c>
      <c r="B112" s="14">
        <f>IFERROR(IF(C111=0,0,IF(C111*(1+B$6/12)&gt;B$7+B$2+'Allocation Table'!$V107,B$7+B$2+'Allocation Table'!$V107,C111*(1+B$6/12))),0)</f>
        <v>0</v>
      </c>
      <c r="C112" s="24">
        <f t="shared" si="15"/>
        <v>0</v>
      </c>
      <c r="D112" s="14">
        <f>IFERROR(IF(E111=0,0,IF(E111*(1+D$6/12)&gt;D$7+'Allocation Table'!$V107-'Allocation Table'!C107,D$7+'Allocation Table'!$V107-'Allocation Table'!C107,E111*(1+D$6/12))),0)</f>
        <v>0</v>
      </c>
      <c r="E112" s="20">
        <f t="shared" si="16"/>
        <v>0</v>
      </c>
      <c r="F112" s="14">
        <f>IFERROR(IF(G111=0,0,IF(G111*(1+F$6/12)&gt;F$7+'Allocation Table'!$V107-SUM('Allocation Table'!C107,'Allocation Table'!E107),F$7+'Allocation Table'!$V107-SUM('Allocation Table'!C107,'Allocation Table'!E107),G111*(1+F$6/12))),0)</f>
        <v>0</v>
      </c>
      <c r="G112" s="13">
        <f t="shared" si="17"/>
        <v>0</v>
      </c>
      <c r="H112" s="14">
        <f>IFERROR(IF(I111=0,0,IF(I111*(1+H$6/12)&gt;H$7+'Allocation Table'!$V107-SUM('Allocation Table'!C107,'Allocation Table'!E107,'Allocation Table'!G107),H$7+'Allocation Table'!$V107-SUM('Allocation Table'!C107,'Allocation Table'!E107,'Allocation Table'!G107),I111*(1+H$6/12))),0)</f>
        <v>0</v>
      </c>
      <c r="I112" s="20">
        <f t="shared" si="18"/>
        <v>0</v>
      </c>
      <c r="J112" s="14">
        <f>IFERROR(IF(K111=0,0,IF(K111*(1+J$6/12)&gt;J$7+'Allocation Table'!$V107-SUM('Allocation Table'!C107,'Allocation Table'!E107,'Allocation Table'!G107,'Allocation Table'!I107),J$7+'Allocation Table'!$V107-SUM('Allocation Table'!C107,'Allocation Table'!E107,'Allocation Table'!G107,'Allocation Table'!I107),K111*(1+J$6/12))),0)</f>
        <v>0</v>
      </c>
      <c r="K112" s="13">
        <f t="shared" si="19"/>
        <v>0</v>
      </c>
      <c r="L112" s="14">
        <f>IFERROR(IF(M111=0,0,IF(M111*(1+L$6/12)&gt;L$7+'Allocation Table'!$V107-SUM('Allocation Table'!C107,'Allocation Table'!E107,'Allocation Table'!G107,'Allocation Table'!I107,'Allocation Table'!K107),L$7+'Allocation Table'!$V107-SUM('Allocation Table'!C107,'Allocation Table'!E107,'Allocation Table'!G107,'Allocation Table'!I107,'Allocation Table'!K107),M111*(1+L$6/12))),0)</f>
        <v>0</v>
      </c>
      <c r="M112" s="20">
        <f t="shared" si="20"/>
        <v>0</v>
      </c>
      <c r="N112" s="14">
        <f>IFERROR(IF(O111=0,0,IF(O111*(1+N$6/12)&gt;N$7+'Allocation Table'!$V107-SUM('Allocation Table'!C107,'Allocation Table'!E107,'Allocation Table'!G107,'Allocation Table'!I107,'Allocation Table'!K107,'Allocation Table'!M107),N$7+'Allocation Table'!$V107-SUM('Allocation Table'!C107,'Allocation Table'!E107,'Allocation Table'!G107,'Allocation Table'!I107,'Allocation Table'!K107,'Allocation Table'!M107),O111*(1+N$6/12))),0)</f>
        <v>6441</v>
      </c>
      <c r="O112" s="13">
        <f t="shared" si="21"/>
        <v>169061.08408757692</v>
      </c>
      <c r="P112" s="14">
        <f>IFERROR(IF(Q111=0,0,IF(Q111*(1+P$6/12)&gt;P$7+'Allocation Table'!$V107-SUM('Allocation Table'!C107,'Allocation Table'!E107,'Allocation Table'!G107,'Allocation Table'!I107,'Allocation Table'!K107,'Allocation Table'!M107,'Allocation Table'!O107),P$7+'Allocation Table'!$V107-SUM('Allocation Table'!C107,'Allocation Table'!E107,'Allocation Table'!G107,'Allocation Table'!I107,'Allocation Table'!K107,'Allocation Table'!M107,'Allocation Table'!O107),Q111*(1+P$6/12))),0)</f>
        <v>4800</v>
      </c>
      <c r="Q112" s="20">
        <f t="shared" si="22"/>
        <v>463933.61937029712</v>
      </c>
      <c r="R112" s="14">
        <f>IFERROR(IF(S111=0,0,IF(S111*(1+R$6/12)&gt;R$7+'Allocation Table'!$V107-SUM('Allocation Table'!C107,'Allocation Table'!E107,'Allocation Table'!G107,'Allocation Table'!I107,'Allocation Table'!K107,'Allocation Table'!M107,'Allocation Table'!O107,'Allocation Table'!Q107),R$7+'Allocation Table'!$V107-SUM('Allocation Table'!C107,'Allocation Table'!E107,'Allocation Table'!G107,'Allocation Table'!I107,'Allocation Table'!K107,'Allocation Table'!M107,'Allocation Table'!O107,'Allocation Table'!Q107),S111*(1+R$6/12))),0)</f>
        <v>0</v>
      </c>
      <c r="S112" s="13">
        <f t="shared" si="23"/>
        <v>0</v>
      </c>
      <c r="T112" s="14">
        <f>IFERROR(IF(U111=0,0,IF(U111*(1+T$6/12)&gt;T$7+'Allocation Table'!$V107-SUM('Allocation Table'!C107,'Allocation Table'!E107,'Allocation Table'!G107,'Allocation Table'!I107,'Allocation Table'!K107,'Allocation Table'!M107,'Allocation Table'!O107,'Allocation Table'!Q107,'Allocation Table'!S107),T$7+'Allocation Table'!$V107-SUM('Allocation Table'!C107,'Allocation Table'!E107,'Allocation Table'!G107,'Allocation Table'!I107,'Allocation Table'!K107,'Allocation Table'!M107,'Allocation Table'!O107,'Allocation Table'!Q107,'Allocation Table'!S107),U111*(1+T$6/12))),0)</f>
        <v>0</v>
      </c>
      <c r="U112" s="21">
        <f t="shared" si="24"/>
        <v>0</v>
      </c>
      <c r="V112" s="19">
        <f t="shared" si="25"/>
        <v>632994.70345787401</v>
      </c>
    </row>
    <row r="113" spans="1:22" ht="15.5" outlineLevel="1" thickTop="1" thickBot="1" x14ac:dyDescent="0.4">
      <c r="A113" s="9">
        <f t="shared" si="14"/>
        <v>48122</v>
      </c>
      <c r="B113" s="14">
        <f>IFERROR(IF(C112=0,0,IF(C112*(1+B$6/12)&gt;B$7+B$2+'Allocation Table'!$V108,B$7+B$2+'Allocation Table'!$V108,C112*(1+B$6/12))),0)</f>
        <v>0</v>
      </c>
      <c r="C113" s="24">
        <f t="shared" si="15"/>
        <v>0</v>
      </c>
      <c r="D113" s="14">
        <f>IFERROR(IF(E112=0,0,IF(E112*(1+D$6/12)&gt;D$7+'Allocation Table'!$V108-'Allocation Table'!C108,D$7+'Allocation Table'!$V108-'Allocation Table'!C108,E112*(1+D$6/12))),0)</f>
        <v>0</v>
      </c>
      <c r="E113" s="20">
        <f t="shared" si="16"/>
        <v>0</v>
      </c>
      <c r="F113" s="14">
        <f>IFERROR(IF(G112=0,0,IF(G112*(1+F$6/12)&gt;F$7+'Allocation Table'!$V108-SUM('Allocation Table'!C108,'Allocation Table'!E108),F$7+'Allocation Table'!$V108-SUM('Allocation Table'!C108,'Allocation Table'!E108),G112*(1+F$6/12))),0)</f>
        <v>0</v>
      </c>
      <c r="G113" s="13">
        <f t="shared" si="17"/>
        <v>0</v>
      </c>
      <c r="H113" s="14">
        <f>IFERROR(IF(I112=0,0,IF(I112*(1+H$6/12)&gt;H$7+'Allocation Table'!$V108-SUM('Allocation Table'!C108,'Allocation Table'!E108,'Allocation Table'!G108),H$7+'Allocation Table'!$V108-SUM('Allocation Table'!C108,'Allocation Table'!E108,'Allocation Table'!G108),I112*(1+H$6/12))),0)</f>
        <v>0</v>
      </c>
      <c r="I113" s="20">
        <f t="shared" si="18"/>
        <v>0</v>
      </c>
      <c r="J113" s="14">
        <f>IFERROR(IF(K112=0,0,IF(K112*(1+J$6/12)&gt;J$7+'Allocation Table'!$V108-SUM('Allocation Table'!C108,'Allocation Table'!E108,'Allocation Table'!G108,'Allocation Table'!I108),J$7+'Allocation Table'!$V108-SUM('Allocation Table'!C108,'Allocation Table'!E108,'Allocation Table'!G108,'Allocation Table'!I108),K112*(1+J$6/12))),0)</f>
        <v>0</v>
      </c>
      <c r="K113" s="13">
        <f t="shared" si="19"/>
        <v>0</v>
      </c>
      <c r="L113" s="14">
        <f>IFERROR(IF(M112=0,0,IF(M112*(1+L$6/12)&gt;L$7+'Allocation Table'!$V108-SUM('Allocation Table'!C108,'Allocation Table'!E108,'Allocation Table'!G108,'Allocation Table'!I108,'Allocation Table'!K108),L$7+'Allocation Table'!$V108-SUM('Allocation Table'!C108,'Allocation Table'!E108,'Allocation Table'!G108,'Allocation Table'!I108,'Allocation Table'!K108),M112*(1+L$6/12))),0)</f>
        <v>0</v>
      </c>
      <c r="M113" s="20">
        <f t="shared" si="20"/>
        <v>0</v>
      </c>
      <c r="N113" s="14">
        <f>IFERROR(IF(O112=0,0,IF(O112*(1+N$6/12)&gt;N$7+'Allocation Table'!$V108-SUM('Allocation Table'!C108,'Allocation Table'!E108,'Allocation Table'!G108,'Allocation Table'!I108,'Allocation Table'!K108,'Allocation Table'!M108),N$7+'Allocation Table'!$V108-SUM('Allocation Table'!C108,'Allocation Table'!E108,'Allocation Table'!G108,'Allocation Table'!I108,'Allocation Table'!K108,'Allocation Table'!M108),O112*(1+N$6/12))),0)</f>
        <v>6441</v>
      </c>
      <c r="O113" s="13">
        <f t="shared" si="21"/>
        <v>163183.62103453552</v>
      </c>
      <c r="P113" s="14">
        <f>IFERROR(IF(Q112=0,0,IF(Q112*(1+P$6/12)&gt;P$7+'Allocation Table'!$V108-SUM('Allocation Table'!C108,'Allocation Table'!E108,'Allocation Table'!G108,'Allocation Table'!I108,'Allocation Table'!K108,'Allocation Table'!M108,'Allocation Table'!O108),P$7+'Allocation Table'!$V108-SUM('Allocation Table'!C108,'Allocation Table'!E108,'Allocation Table'!G108,'Allocation Table'!I108,'Allocation Table'!K108,'Allocation Table'!M108,'Allocation Table'!O108),Q112*(1+P$6/12))),0)</f>
        <v>4800</v>
      </c>
      <c r="Q113" s="20">
        <f t="shared" si="22"/>
        <v>460873.37044293567</v>
      </c>
      <c r="R113" s="14">
        <f>IFERROR(IF(S112=0,0,IF(S112*(1+R$6/12)&gt;R$7+'Allocation Table'!$V108-SUM('Allocation Table'!C108,'Allocation Table'!E108,'Allocation Table'!G108,'Allocation Table'!I108,'Allocation Table'!K108,'Allocation Table'!M108,'Allocation Table'!O108,'Allocation Table'!Q108),R$7+'Allocation Table'!$V108-SUM('Allocation Table'!C108,'Allocation Table'!E108,'Allocation Table'!G108,'Allocation Table'!I108,'Allocation Table'!K108,'Allocation Table'!M108,'Allocation Table'!O108,'Allocation Table'!Q108),S112*(1+R$6/12))),0)</f>
        <v>0</v>
      </c>
      <c r="S113" s="13">
        <f t="shared" si="23"/>
        <v>0</v>
      </c>
      <c r="T113" s="14">
        <f>IFERROR(IF(U112=0,0,IF(U112*(1+T$6/12)&gt;T$7+'Allocation Table'!$V108-SUM('Allocation Table'!C108,'Allocation Table'!E108,'Allocation Table'!G108,'Allocation Table'!I108,'Allocation Table'!K108,'Allocation Table'!M108,'Allocation Table'!O108,'Allocation Table'!Q108,'Allocation Table'!S108),T$7+'Allocation Table'!$V108-SUM('Allocation Table'!C108,'Allocation Table'!E108,'Allocation Table'!G108,'Allocation Table'!I108,'Allocation Table'!K108,'Allocation Table'!M108,'Allocation Table'!O108,'Allocation Table'!Q108,'Allocation Table'!S108),U112*(1+T$6/12))),0)</f>
        <v>0</v>
      </c>
      <c r="U113" s="21">
        <f t="shared" si="24"/>
        <v>0</v>
      </c>
      <c r="V113" s="19">
        <f t="shared" si="25"/>
        <v>624056.99147747119</v>
      </c>
    </row>
    <row r="114" spans="1:22" ht="15.5" outlineLevel="1" thickTop="1" thickBot="1" x14ac:dyDescent="0.4">
      <c r="A114" s="9">
        <f t="shared" si="14"/>
        <v>48153</v>
      </c>
      <c r="B114" s="14">
        <f>IFERROR(IF(C113=0,0,IF(C113*(1+B$6/12)&gt;B$7+B$2+'Allocation Table'!$V109,B$7+B$2+'Allocation Table'!$V109,C113*(1+B$6/12))),0)</f>
        <v>0</v>
      </c>
      <c r="C114" s="24">
        <f t="shared" si="15"/>
        <v>0</v>
      </c>
      <c r="D114" s="14">
        <f>IFERROR(IF(E113=0,0,IF(E113*(1+D$6/12)&gt;D$7+'Allocation Table'!$V109-'Allocation Table'!C109,D$7+'Allocation Table'!$V109-'Allocation Table'!C109,E113*(1+D$6/12))),0)</f>
        <v>0</v>
      </c>
      <c r="E114" s="20">
        <f t="shared" si="16"/>
        <v>0</v>
      </c>
      <c r="F114" s="14">
        <f>IFERROR(IF(G113=0,0,IF(G113*(1+F$6/12)&gt;F$7+'Allocation Table'!$V109-SUM('Allocation Table'!C109,'Allocation Table'!E109),F$7+'Allocation Table'!$V109-SUM('Allocation Table'!C109,'Allocation Table'!E109),G113*(1+F$6/12))),0)</f>
        <v>0</v>
      </c>
      <c r="G114" s="13">
        <f t="shared" si="17"/>
        <v>0</v>
      </c>
      <c r="H114" s="14">
        <f>IFERROR(IF(I113=0,0,IF(I113*(1+H$6/12)&gt;H$7+'Allocation Table'!$V109-SUM('Allocation Table'!C109,'Allocation Table'!E109,'Allocation Table'!G109),H$7+'Allocation Table'!$V109-SUM('Allocation Table'!C109,'Allocation Table'!E109,'Allocation Table'!G109),I113*(1+H$6/12))),0)</f>
        <v>0</v>
      </c>
      <c r="I114" s="20">
        <f t="shared" si="18"/>
        <v>0</v>
      </c>
      <c r="J114" s="14">
        <f>IFERROR(IF(K113=0,0,IF(K113*(1+J$6/12)&gt;J$7+'Allocation Table'!$V109-SUM('Allocation Table'!C109,'Allocation Table'!E109,'Allocation Table'!G109,'Allocation Table'!I109),J$7+'Allocation Table'!$V109-SUM('Allocation Table'!C109,'Allocation Table'!E109,'Allocation Table'!G109,'Allocation Table'!I109),K113*(1+J$6/12))),0)</f>
        <v>0</v>
      </c>
      <c r="K114" s="13">
        <f t="shared" si="19"/>
        <v>0</v>
      </c>
      <c r="L114" s="14">
        <f>IFERROR(IF(M113=0,0,IF(M113*(1+L$6/12)&gt;L$7+'Allocation Table'!$V109-SUM('Allocation Table'!C109,'Allocation Table'!E109,'Allocation Table'!G109,'Allocation Table'!I109,'Allocation Table'!K109),L$7+'Allocation Table'!$V109-SUM('Allocation Table'!C109,'Allocation Table'!E109,'Allocation Table'!G109,'Allocation Table'!I109,'Allocation Table'!K109),M113*(1+L$6/12))),0)</f>
        <v>0</v>
      </c>
      <c r="M114" s="20">
        <f t="shared" si="20"/>
        <v>0</v>
      </c>
      <c r="N114" s="14">
        <f>IFERROR(IF(O113=0,0,IF(O113*(1+N$6/12)&gt;N$7+'Allocation Table'!$V109-SUM('Allocation Table'!C109,'Allocation Table'!E109,'Allocation Table'!G109,'Allocation Table'!I109,'Allocation Table'!K109,'Allocation Table'!M109),N$7+'Allocation Table'!$V109-SUM('Allocation Table'!C109,'Allocation Table'!E109,'Allocation Table'!G109,'Allocation Table'!I109,'Allocation Table'!K109,'Allocation Table'!M109),O113*(1+N$6/12))),0)</f>
        <v>6441</v>
      </c>
      <c r="O114" s="13">
        <f t="shared" si="21"/>
        <v>157286.56643798397</v>
      </c>
      <c r="P114" s="14">
        <f>IFERROR(IF(Q113=0,0,IF(Q113*(1+P$6/12)&gt;P$7+'Allocation Table'!$V109-SUM('Allocation Table'!C109,'Allocation Table'!E109,'Allocation Table'!G109,'Allocation Table'!I109,'Allocation Table'!K109,'Allocation Table'!M109,'Allocation Table'!O109),P$7+'Allocation Table'!$V109-SUM('Allocation Table'!C109,'Allocation Table'!E109,'Allocation Table'!G109,'Allocation Table'!I109,'Allocation Table'!K109,'Allocation Table'!M109,'Allocation Table'!O109),Q113*(1+P$6/12))),0)</f>
        <v>4800</v>
      </c>
      <c r="Q114" s="20">
        <f t="shared" si="22"/>
        <v>457801.64558209665</v>
      </c>
      <c r="R114" s="14">
        <f>IFERROR(IF(S113=0,0,IF(S113*(1+R$6/12)&gt;R$7+'Allocation Table'!$V109-SUM('Allocation Table'!C109,'Allocation Table'!E109,'Allocation Table'!G109,'Allocation Table'!I109,'Allocation Table'!K109,'Allocation Table'!M109,'Allocation Table'!O109,'Allocation Table'!Q109),R$7+'Allocation Table'!$V109-SUM('Allocation Table'!C109,'Allocation Table'!E109,'Allocation Table'!G109,'Allocation Table'!I109,'Allocation Table'!K109,'Allocation Table'!M109,'Allocation Table'!O109,'Allocation Table'!Q109),S113*(1+R$6/12))),0)</f>
        <v>0</v>
      </c>
      <c r="S114" s="13">
        <f t="shared" si="23"/>
        <v>0</v>
      </c>
      <c r="T114" s="14">
        <f>IFERROR(IF(U113=0,0,IF(U113*(1+T$6/12)&gt;T$7+'Allocation Table'!$V109-SUM('Allocation Table'!C109,'Allocation Table'!E109,'Allocation Table'!G109,'Allocation Table'!I109,'Allocation Table'!K109,'Allocation Table'!M109,'Allocation Table'!O109,'Allocation Table'!Q109,'Allocation Table'!S109),T$7+'Allocation Table'!$V109-SUM('Allocation Table'!C109,'Allocation Table'!E109,'Allocation Table'!G109,'Allocation Table'!I109,'Allocation Table'!K109,'Allocation Table'!M109,'Allocation Table'!O109,'Allocation Table'!Q109,'Allocation Table'!S109),U113*(1+T$6/12))),0)</f>
        <v>0</v>
      </c>
      <c r="U114" s="21">
        <f t="shared" si="24"/>
        <v>0</v>
      </c>
      <c r="V114" s="19">
        <f t="shared" si="25"/>
        <v>615088.21202008065</v>
      </c>
    </row>
    <row r="115" spans="1:22" ht="15.5" outlineLevel="1" thickTop="1" thickBot="1" x14ac:dyDescent="0.4">
      <c r="A115" s="9">
        <f t="shared" si="14"/>
        <v>48183</v>
      </c>
      <c r="B115" s="14">
        <f>IFERROR(IF(C114=0,0,IF(C114*(1+B$6/12)&gt;B$7+B$2+'Allocation Table'!$V110,B$7+B$2+'Allocation Table'!$V110,C114*(1+B$6/12))),0)</f>
        <v>0</v>
      </c>
      <c r="C115" s="24">
        <f t="shared" si="15"/>
        <v>0</v>
      </c>
      <c r="D115" s="14">
        <f>IFERROR(IF(E114=0,0,IF(E114*(1+D$6/12)&gt;D$7+'Allocation Table'!$V110-'Allocation Table'!C110,D$7+'Allocation Table'!$V110-'Allocation Table'!C110,E114*(1+D$6/12))),0)</f>
        <v>0</v>
      </c>
      <c r="E115" s="20">
        <f t="shared" si="16"/>
        <v>0</v>
      </c>
      <c r="F115" s="14">
        <f>IFERROR(IF(G114=0,0,IF(G114*(1+F$6/12)&gt;F$7+'Allocation Table'!$V110-SUM('Allocation Table'!C110,'Allocation Table'!E110),F$7+'Allocation Table'!$V110-SUM('Allocation Table'!C110,'Allocation Table'!E110),G114*(1+F$6/12))),0)</f>
        <v>0</v>
      </c>
      <c r="G115" s="13">
        <f t="shared" si="17"/>
        <v>0</v>
      </c>
      <c r="H115" s="14">
        <f>IFERROR(IF(I114=0,0,IF(I114*(1+H$6/12)&gt;H$7+'Allocation Table'!$V110-SUM('Allocation Table'!C110,'Allocation Table'!E110,'Allocation Table'!G110),H$7+'Allocation Table'!$V110-SUM('Allocation Table'!C110,'Allocation Table'!E110,'Allocation Table'!G110),I114*(1+H$6/12))),0)</f>
        <v>0</v>
      </c>
      <c r="I115" s="20">
        <f t="shared" si="18"/>
        <v>0</v>
      </c>
      <c r="J115" s="14">
        <f>IFERROR(IF(K114=0,0,IF(K114*(1+J$6/12)&gt;J$7+'Allocation Table'!$V110-SUM('Allocation Table'!C110,'Allocation Table'!E110,'Allocation Table'!G110,'Allocation Table'!I110),J$7+'Allocation Table'!$V110-SUM('Allocation Table'!C110,'Allocation Table'!E110,'Allocation Table'!G110,'Allocation Table'!I110),K114*(1+J$6/12))),0)</f>
        <v>0</v>
      </c>
      <c r="K115" s="13">
        <f t="shared" si="19"/>
        <v>0</v>
      </c>
      <c r="L115" s="14">
        <f>IFERROR(IF(M114=0,0,IF(M114*(1+L$6/12)&gt;L$7+'Allocation Table'!$V110-SUM('Allocation Table'!C110,'Allocation Table'!E110,'Allocation Table'!G110,'Allocation Table'!I110,'Allocation Table'!K110),L$7+'Allocation Table'!$V110-SUM('Allocation Table'!C110,'Allocation Table'!E110,'Allocation Table'!G110,'Allocation Table'!I110,'Allocation Table'!K110),M114*(1+L$6/12))),0)</f>
        <v>0</v>
      </c>
      <c r="M115" s="20">
        <f t="shared" si="20"/>
        <v>0</v>
      </c>
      <c r="N115" s="14">
        <f>IFERROR(IF(O114=0,0,IF(O114*(1+N$6/12)&gt;N$7+'Allocation Table'!$V110-SUM('Allocation Table'!C110,'Allocation Table'!E110,'Allocation Table'!G110,'Allocation Table'!I110,'Allocation Table'!K110,'Allocation Table'!M110),N$7+'Allocation Table'!$V110-SUM('Allocation Table'!C110,'Allocation Table'!E110,'Allocation Table'!G110,'Allocation Table'!I110,'Allocation Table'!K110,'Allocation Table'!M110),O114*(1+N$6/12))),0)</f>
        <v>6441</v>
      </c>
      <c r="O115" s="13">
        <f t="shared" si="21"/>
        <v>151369.85499277725</v>
      </c>
      <c r="P115" s="14">
        <f>IFERROR(IF(Q114=0,0,IF(Q114*(1+P$6/12)&gt;P$7+'Allocation Table'!$V110-SUM('Allocation Table'!C110,'Allocation Table'!E110,'Allocation Table'!G110,'Allocation Table'!I110,'Allocation Table'!K110,'Allocation Table'!M110,'Allocation Table'!O110),P$7+'Allocation Table'!$V110-SUM('Allocation Table'!C110,'Allocation Table'!E110,'Allocation Table'!G110,'Allocation Table'!I110,'Allocation Table'!K110,'Allocation Table'!M110,'Allocation Table'!O110),Q114*(1+P$6/12))),0)</f>
        <v>4800</v>
      </c>
      <c r="Q115" s="20">
        <f t="shared" si="22"/>
        <v>454718.4017530295</v>
      </c>
      <c r="R115" s="14">
        <f>IFERROR(IF(S114=0,0,IF(S114*(1+R$6/12)&gt;R$7+'Allocation Table'!$V110-SUM('Allocation Table'!C110,'Allocation Table'!E110,'Allocation Table'!G110,'Allocation Table'!I110,'Allocation Table'!K110,'Allocation Table'!M110,'Allocation Table'!O110,'Allocation Table'!Q110),R$7+'Allocation Table'!$V110-SUM('Allocation Table'!C110,'Allocation Table'!E110,'Allocation Table'!G110,'Allocation Table'!I110,'Allocation Table'!K110,'Allocation Table'!M110,'Allocation Table'!O110,'Allocation Table'!Q110),S114*(1+R$6/12))),0)</f>
        <v>0</v>
      </c>
      <c r="S115" s="13">
        <f t="shared" si="23"/>
        <v>0</v>
      </c>
      <c r="T115" s="14">
        <f>IFERROR(IF(U114=0,0,IF(U114*(1+T$6/12)&gt;T$7+'Allocation Table'!$V110-SUM('Allocation Table'!C110,'Allocation Table'!E110,'Allocation Table'!G110,'Allocation Table'!I110,'Allocation Table'!K110,'Allocation Table'!M110,'Allocation Table'!O110,'Allocation Table'!Q110,'Allocation Table'!S110),T$7+'Allocation Table'!$V110-SUM('Allocation Table'!C110,'Allocation Table'!E110,'Allocation Table'!G110,'Allocation Table'!I110,'Allocation Table'!K110,'Allocation Table'!M110,'Allocation Table'!O110,'Allocation Table'!Q110,'Allocation Table'!S110),U114*(1+T$6/12))),0)</f>
        <v>0</v>
      </c>
      <c r="U115" s="21">
        <f t="shared" si="24"/>
        <v>0</v>
      </c>
      <c r="V115" s="19">
        <f t="shared" si="25"/>
        <v>606088.25674580678</v>
      </c>
    </row>
    <row r="116" spans="1:22" ht="15.5" outlineLevel="1" thickTop="1" thickBot="1" x14ac:dyDescent="0.4">
      <c r="A116" s="9">
        <f t="shared" si="14"/>
        <v>48214</v>
      </c>
      <c r="B116" s="14">
        <f>IFERROR(IF(C115=0,0,IF(C115*(1+B$6/12)&gt;B$7+B$2+'Allocation Table'!$V111,B$7+B$2+'Allocation Table'!$V111,C115*(1+B$6/12))),0)</f>
        <v>0</v>
      </c>
      <c r="C116" s="24">
        <f t="shared" si="15"/>
        <v>0</v>
      </c>
      <c r="D116" s="14">
        <f>IFERROR(IF(E115=0,0,IF(E115*(1+D$6/12)&gt;D$7+'Allocation Table'!$V111-'Allocation Table'!C111,D$7+'Allocation Table'!$V111-'Allocation Table'!C111,E115*(1+D$6/12))),0)</f>
        <v>0</v>
      </c>
      <c r="E116" s="20">
        <f t="shared" si="16"/>
        <v>0</v>
      </c>
      <c r="F116" s="14">
        <f>IFERROR(IF(G115=0,0,IF(G115*(1+F$6/12)&gt;F$7+'Allocation Table'!$V111-SUM('Allocation Table'!C111,'Allocation Table'!E111),F$7+'Allocation Table'!$V111-SUM('Allocation Table'!C111,'Allocation Table'!E111),G115*(1+F$6/12))),0)</f>
        <v>0</v>
      </c>
      <c r="G116" s="13">
        <f t="shared" si="17"/>
        <v>0</v>
      </c>
      <c r="H116" s="14">
        <f>IFERROR(IF(I115=0,0,IF(I115*(1+H$6/12)&gt;H$7+'Allocation Table'!$V111-SUM('Allocation Table'!C111,'Allocation Table'!E111,'Allocation Table'!G111),H$7+'Allocation Table'!$V111-SUM('Allocation Table'!C111,'Allocation Table'!E111,'Allocation Table'!G111),I115*(1+H$6/12))),0)</f>
        <v>0</v>
      </c>
      <c r="I116" s="20">
        <f t="shared" si="18"/>
        <v>0</v>
      </c>
      <c r="J116" s="14">
        <f>IFERROR(IF(K115=0,0,IF(K115*(1+J$6/12)&gt;J$7+'Allocation Table'!$V111-SUM('Allocation Table'!C111,'Allocation Table'!E111,'Allocation Table'!G111,'Allocation Table'!I111),J$7+'Allocation Table'!$V111-SUM('Allocation Table'!C111,'Allocation Table'!E111,'Allocation Table'!G111,'Allocation Table'!I111),K115*(1+J$6/12))),0)</f>
        <v>0</v>
      </c>
      <c r="K116" s="13">
        <f t="shared" si="19"/>
        <v>0</v>
      </c>
      <c r="L116" s="14">
        <f>IFERROR(IF(M115=0,0,IF(M115*(1+L$6/12)&gt;L$7+'Allocation Table'!$V111-SUM('Allocation Table'!C111,'Allocation Table'!E111,'Allocation Table'!G111,'Allocation Table'!I111,'Allocation Table'!K111),L$7+'Allocation Table'!$V111-SUM('Allocation Table'!C111,'Allocation Table'!E111,'Allocation Table'!G111,'Allocation Table'!I111,'Allocation Table'!K111),M115*(1+L$6/12))),0)</f>
        <v>0</v>
      </c>
      <c r="M116" s="20">
        <f t="shared" si="20"/>
        <v>0</v>
      </c>
      <c r="N116" s="14">
        <f>IFERROR(IF(O115=0,0,IF(O115*(1+N$6/12)&gt;N$7+'Allocation Table'!$V111-SUM('Allocation Table'!C111,'Allocation Table'!E111,'Allocation Table'!G111,'Allocation Table'!I111,'Allocation Table'!K111,'Allocation Table'!M111),N$7+'Allocation Table'!$V111-SUM('Allocation Table'!C111,'Allocation Table'!E111,'Allocation Table'!G111,'Allocation Table'!I111,'Allocation Table'!K111,'Allocation Table'!M111),O115*(1+N$6/12))),0)</f>
        <v>6441</v>
      </c>
      <c r="O116" s="13">
        <f t="shared" si="21"/>
        <v>145433.42117608653</v>
      </c>
      <c r="P116" s="14">
        <f>IFERROR(IF(Q115=0,0,IF(Q115*(1+P$6/12)&gt;P$7+'Allocation Table'!$V111-SUM('Allocation Table'!C111,'Allocation Table'!E111,'Allocation Table'!G111,'Allocation Table'!I111,'Allocation Table'!K111,'Allocation Table'!M111,'Allocation Table'!O111),P$7+'Allocation Table'!$V111-SUM('Allocation Table'!C111,'Allocation Table'!E111,'Allocation Table'!G111,'Allocation Table'!I111,'Allocation Table'!K111,'Allocation Table'!M111,'Allocation Table'!O111),Q115*(1+P$6/12))),0)</f>
        <v>4800</v>
      </c>
      <c r="Q116" s="20">
        <f t="shared" si="22"/>
        <v>451623.59575960331</v>
      </c>
      <c r="R116" s="14">
        <f>IFERROR(IF(S115=0,0,IF(S115*(1+R$6/12)&gt;R$7+'Allocation Table'!$V111-SUM('Allocation Table'!C111,'Allocation Table'!E111,'Allocation Table'!G111,'Allocation Table'!I111,'Allocation Table'!K111,'Allocation Table'!M111,'Allocation Table'!O111,'Allocation Table'!Q111),R$7+'Allocation Table'!$V111-SUM('Allocation Table'!C111,'Allocation Table'!E111,'Allocation Table'!G111,'Allocation Table'!I111,'Allocation Table'!K111,'Allocation Table'!M111,'Allocation Table'!O111,'Allocation Table'!Q111),S115*(1+R$6/12))),0)</f>
        <v>0</v>
      </c>
      <c r="S116" s="13">
        <f t="shared" si="23"/>
        <v>0</v>
      </c>
      <c r="T116" s="14">
        <f>IFERROR(IF(U115=0,0,IF(U115*(1+T$6/12)&gt;T$7+'Allocation Table'!$V111-SUM('Allocation Table'!C111,'Allocation Table'!E111,'Allocation Table'!G111,'Allocation Table'!I111,'Allocation Table'!K111,'Allocation Table'!M111,'Allocation Table'!O111,'Allocation Table'!Q111,'Allocation Table'!S111),T$7+'Allocation Table'!$V111-SUM('Allocation Table'!C111,'Allocation Table'!E111,'Allocation Table'!G111,'Allocation Table'!I111,'Allocation Table'!K111,'Allocation Table'!M111,'Allocation Table'!O111,'Allocation Table'!Q111,'Allocation Table'!S111),U115*(1+T$6/12))),0)</f>
        <v>0</v>
      </c>
      <c r="U116" s="21">
        <f t="shared" si="24"/>
        <v>0</v>
      </c>
      <c r="V116" s="19">
        <f t="shared" si="25"/>
        <v>597057.01693568984</v>
      </c>
    </row>
    <row r="117" spans="1:22" ht="15.5" outlineLevel="1" thickTop="1" thickBot="1" x14ac:dyDescent="0.4">
      <c r="A117" s="9">
        <f t="shared" si="14"/>
        <v>48245</v>
      </c>
      <c r="B117" s="14">
        <f>IFERROR(IF(C116=0,0,IF(C116*(1+B$6/12)&gt;B$7+B$2+'Allocation Table'!$V112,B$7+B$2+'Allocation Table'!$V112,C116*(1+B$6/12))),0)</f>
        <v>0</v>
      </c>
      <c r="C117" s="24">
        <f t="shared" si="15"/>
        <v>0</v>
      </c>
      <c r="D117" s="14">
        <f>IFERROR(IF(E116=0,0,IF(E116*(1+D$6/12)&gt;D$7+'Allocation Table'!$V112-'Allocation Table'!C112,D$7+'Allocation Table'!$V112-'Allocation Table'!C112,E116*(1+D$6/12))),0)</f>
        <v>0</v>
      </c>
      <c r="E117" s="20">
        <f t="shared" si="16"/>
        <v>0</v>
      </c>
      <c r="F117" s="14">
        <f>IFERROR(IF(G116=0,0,IF(G116*(1+F$6/12)&gt;F$7+'Allocation Table'!$V112-SUM('Allocation Table'!C112,'Allocation Table'!E112),F$7+'Allocation Table'!$V112-SUM('Allocation Table'!C112,'Allocation Table'!E112),G116*(1+F$6/12))),0)</f>
        <v>0</v>
      </c>
      <c r="G117" s="13">
        <f t="shared" si="17"/>
        <v>0</v>
      </c>
      <c r="H117" s="14">
        <f>IFERROR(IF(I116=0,0,IF(I116*(1+H$6/12)&gt;H$7+'Allocation Table'!$V112-SUM('Allocation Table'!C112,'Allocation Table'!E112,'Allocation Table'!G112),H$7+'Allocation Table'!$V112-SUM('Allocation Table'!C112,'Allocation Table'!E112,'Allocation Table'!G112),I116*(1+H$6/12))),0)</f>
        <v>0</v>
      </c>
      <c r="I117" s="20">
        <f t="shared" si="18"/>
        <v>0</v>
      </c>
      <c r="J117" s="14">
        <f>IFERROR(IF(K116=0,0,IF(K116*(1+J$6/12)&gt;J$7+'Allocation Table'!$V112-SUM('Allocation Table'!C112,'Allocation Table'!E112,'Allocation Table'!G112,'Allocation Table'!I112),J$7+'Allocation Table'!$V112-SUM('Allocation Table'!C112,'Allocation Table'!E112,'Allocation Table'!G112,'Allocation Table'!I112),K116*(1+J$6/12))),0)</f>
        <v>0</v>
      </c>
      <c r="K117" s="13">
        <f t="shared" si="19"/>
        <v>0</v>
      </c>
      <c r="L117" s="14">
        <f>IFERROR(IF(M116=0,0,IF(M116*(1+L$6/12)&gt;L$7+'Allocation Table'!$V112-SUM('Allocation Table'!C112,'Allocation Table'!E112,'Allocation Table'!G112,'Allocation Table'!I112,'Allocation Table'!K112),L$7+'Allocation Table'!$V112-SUM('Allocation Table'!C112,'Allocation Table'!E112,'Allocation Table'!G112,'Allocation Table'!I112,'Allocation Table'!K112),M116*(1+L$6/12))),0)</f>
        <v>0</v>
      </c>
      <c r="M117" s="20">
        <f t="shared" si="20"/>
        <v>0</v>
      </c>
      <c r="N117" s="14">
        <f>IFERROR(IF(O116=0,0,IF(O116*(1+N$6/12)&gt;N$7+'Allocation Table'!$V112-SUM('Allocation Table'!C112,'Allocation Table'!E112,'Allocation Table'!G112,'Allocation Table'!I112,'Allocation Table'!K112,'Allocation Table'!M112),N$7+'Allocation Table'!$V112-SUM('Allocation Table'!C112,'Allocation Table'!E112,'Allocation Table'!G112,'Allocation Table'!I112,'Allocation Table'!K112,'Allocation Table'!M112),O116*(1+N$6/12))),0)</f>
        <v>6441</v>
      </c>
      <c r="O117" s="13">
        <f t="shared" si="21"/>
        <v>139477.1992466735</v>
      </c>
      <c r="P117" s="14">
        <f>IFERROR(IF(Q116=0,0,IF(Q116*(1+P$6/12)&gt;P$7+'Allocation Table'!$V112-SUM('Allocation Table'!C112,'Allocation Table'!E112,'Allocation Table'!G112,'Allocation Table'!I112,'Allocation Table'!K112,'Allocation Table'!M112,'Allocation Table'!O112),P$7+'Allocation Table'!$V112-SUM('Allocation Table'!C112,'Allocation Table'!E112,'Allocation Table'!G112,'Allocation Table'!I112,'Allocation Table'!K112,'Allocation Table'!M112,'Allocation Table'!O112),Q116*(1+P$6/12))),0)</f>
        <v>4800</v>
      </c>
      <c r="Q117" s="20">
        <f t="shared" si="22"/>
        <v>448517.18424370181</v>
      </c>
      <c r="R117" s="14">
        <f>IFERROR(IF(S116=0,0,IF(S116*(1+R$6/12)&gt;R$7+'Allocation Table'!$V112-SUM('Allocation Table'!C112,'Allocation Table'!E112,'Allocation Table'!G112,'Allocation Table'!I112,'Allocation Table'!K112,'Allocation Table'!M112,'Allocation Table'!O112,'Allocation Table'!Q112),R$7+'Allocation Table'!$V112-SUM('Allocation Table'!C112,'Allocation Table'!E112,'Allocation Table'!G112,'Allocation Table'!I112,'Allocation Table'!K112,'Allocation Table'!M112,'Allocation Table'!O112,'Allocation Table'!Q112),S116*(1+R$6/12))),0)</f>
        <v>0</v>
      </c>
      <c r="S117" s="13">
        <f t="shared" si="23"/>
        <v>0</v>
      </c>
      <c r="T117" s="14">
        <f>IFERROR(IF(U116=0,0,IF(U116*(1+T$6/12)&gt;T$7+'Allocation Table'!$V112-SUM('Allocation Table'!C112,'Allocation Table'!E112,'Allocation Table'!G112,'Allocation Table'!I112,'Allocation Table'!K112,'Allocation Table'!M112,'Allocation Table'!O112,'Allocation Table'!Q112,'Allocation Table'!S112),T$7+'Allocation Table'!$V112-SUM('Allocation Table'!C112,'Allocation Table'!E112,'Allocation Table'!G112,'Allocation Table'!I112,'Allocation Table'!K112,'Allocation Table'!M112,'Allocation Table'!O112,'Allocation Table'!Q112,'Allocation Table'!S112),U116*(1+T$6/12))),0)</f>
        <v>0</v>
      </c>
      <c r="U117" s="21">
        <f t="shared" si="24"/>
        <v>0</v>
      </c>
      <c r="V117" s="19">
        <f t="shared" si="25"/>
        <v>587994.38349037524</v>
      </c>
    </row>
    <row r="118" spans="1:22" ht="15.5" thickTop="1" thickBot="1" x14ac:dyDescent="0.4">
      <c r="A118" s="9">
        <f t="shared" si="14"/>
        <v>48274</v>
      </c>
      <c r="B118" s="14">
        <f>IFERROR(IF(C117=0,0,IF(C117*(1+B$6/12)&gt;B$7+B$2+'Allocation Table'!$V113,B$7+B$2+'Allocation Table'!$V113,C117*(1+B$6/12))),0)</f>
        <v>0</v>
      </c>
      <c r="C118" s="24">
        <f t="shared" si="15"/>
        <v>0</v>
      </c>
      <c r="D118" s="14">
        <f>IFERROR(IF(E117=0,0,IF(E117*(1+D$6/12)&gt;D$7+'Allocation Table'!$V113-'Allocation Table'!C113,D$7+'Allocation Table'!$V113-'Allocation Table'!C113,E117*(1+D$6/12))),0)</f>
        <v>0</v>
      </c>
      <c r="E118" s="20">
        <f t="shared" si="16"/>
        <v>0</v>
      </c>
      <c r="F118" s="14">
        <f>IFERROR(IF(G117=0,0,IF(G117*(1+F$6/12)&gt;F$7+'Allocation Table'!$V113-SUM('Allocation Table'!C113,'Allocation Table'!E113),F$7+'Allocation Table'!$V113-SUM('Allocation Table'!C113,'Allocation Table'!E113),G117*(1+F$6/12))),0)</f>
        <v>0</v>
      </c>
      <c r="G118" s="13">
        <f t="shared" si="17"/>
        <v>0</v>
      </c>
      <c r="H118" s="14">
        <f>IFERROR(IF(I117=0,0,IF(I117*(1+H$6/12)&gt;H$7+'Allocation Table'!$V113-SUM('Allocation Table'!C113,'Allocation Table'!E113,'Allocation Table'!G113),H$7+'Allocation Table'!$V113-SUM('Allocation Table'!C113,'Allocation Table'!E113,'Allocation Table'!G113),I117*(1+H$6/12))),0)</f>
        <v>0</v>
      </c>
      <c r="I118" s="20">
        <f t="shared" si="18"/>
        <v>0</v>
      </c>
      <c r="J118" s="14">
        <f>IFERROR(IF(K117=0,0,IF(K117*(1+J$6/12)&gt;J$7+'Allocation Table'!$V113-SUM('Allocation Table'!C113,'Allocation Table'!E113,'Allocation Table'!G113,'Allocation Table'!I113),J$7+'Allocation Table'!$V113-SUM('Allocation Table'!C113,'Allocation Table'!E113,'Allocation Table'!G113,'Allocation Table'!I113),K117*(1+J$6/12))),0)</f>
        <v>0</v>
      </c>
      <c r="K118" s="13">
        <f t="shared" si="19"/>
        <v>0</v>
      </c>
      <c r="L118" s="14">
        <f>IFERROR(IF(M117=0,0,IF(M117*(1+L$6/12)&gt;L$7+'Allocation Table'!$V113-SUM('Allocation Table'!C113,'Allocation Table'!E113,'Allocation Table'!G113,'Allocation Table'!I113,'Allocation Table'!K113),L$7+'Allocation Table'!$V113-SUM('Allocation Table'!C113,'Allocation Table'!E113,'Allocation Table'!G113,'Allocation Table'!I113,'Allocation Table'!K113),M117*(1+L$6/12))),0)</f>
        <v>0</v>
      </c>
      <c r="M118" s="20">
        <f t="shared" si="20"/>
        <v>0</v>
      </c>
      <c r="N118" s="14">
        <f>IFERROR(IF(O117=0,0,IF(O117*(1+N$6/12)&gt;N$7+'Allocation Table'!$V113-SUM('Allocation Table'!C113,'Allocation Table'!E113,'Allocation Table'!G113,'Allocation Table'!I113,'Allocation Table'!K113,'Allocation Table'!M113),N$7+'Allocation Table'!$V113-SUM('Allocation Table'!C113,'Allocation Table'!E113,'Allocation Table'!G113,'Allocation Table'!I113,'Allocation Table'!K113,'Allocation Table'!M113),O117*(1+N$6/12))),0)</f>
        <v>6441</v>
      </c>
      <c r="O118" s="13">
        <f t="shared" si="21"/>
        <v>133501.12324416242</v>
      </c>
      <c r="P118" s="14">
        <f>IFERROR(IF(Q117=0,0,IF(Q117*(1+P$6/12)&gt;P$7+'Allocation Table'!$V113-SUM('Allocation Table'!C113,'Allocation Table'!E113,'Allocation Table'!G113,'Allocation Table'!I113,'Allocation Table'!K113,'Allocation Table'!M113,'Allocation Table'!O113),P$7+'Allocation Table'!$V113-SUM('Allocation Table'!C113,'Allocation Table'!E113,'Allocation Table'!G113,'Allocation Table'!I113,'Allocation Table'!K113,'Allocation Table'!M113,'Allocation Table'!O113),Q117*(1+P$6/12))),0)</f>
        <v>4800</v>
      </c>
      <c r="Q118" s="20">
        <f t="shared" si="22"/>
        <v>445399.12368461565</v>
      </c>
      <c r="R118" s="14">
        <f>IFERROR(IF(S117=0,0,IF(S117*(1+R$6/12)&gt;R$7+'Allocation Table'!$V113-SUM('Allocation Table'!C113,'Allocation Table'!E113,'Allocation Table'!G113,'Allocation Table'!I113,'Allocation Table'!K113,'Allocation Table'!M113,'Allocation Table'!O113,'Allocation Table'!Q113),R$7+'Allocation Table'!$V113-SUM('Allocation Table'!C113,'Allocation Table'!E113,'Allocation Table'!G113,'Allocation Table'!I113,'Allocation Table'!K113,'Allocation Table'!M113,'Allocation Table'!O113,'Allocation Table'!Q113),S117*(1+R$6/12))),0)</f>
        <v>0</v>
      </c>
      <c r="S118" s="13">
        <f t="shared" si="23"/>
        <v>0</v>
      </c>
      <c r="T118" s="14">
        <f>IFERROR(IF(U117=0,0,IF(U117*(1+T$6/12)&gt;T$7+'Allocation Table'!$V113-SUM('Allocation Table'!C113,'Allocation Table'!E113,'Allocation Table'!G113,'Allocation Table'!I113,'Allocation Table'!K113,'Allocation Table'!M113,'Allocation Table'!O113,'Allocation Table'!Q113,'Allocation Table'!S113),T$7+'Allocation Table'!$V113-SUM('Allocation Table'!C113,'Allocation Table'!E113,'Allocation Table'!G113,'Allocation Table'!I113,'Allocation Table'!K113,'Allocation Table'!M113,'Allocation Table'!O113,'Allocation Table'!Q113,'Allocation Table'!S113),U117*(1+T$6/12))),0)</f>
        <v>0</v>
      </c>
      <c r="U118" s="21">
        <f t="shared" si="24"/>
        <v>0</v>
      </c>
      <c r="V118" s="19">
        <f t="shared" si="25"/>
        <v>578900.24692877801</v>
      </c>
    </row>
    <row r="119" spans="1:22" ht="15.5" outlineLevel="1" thickTop="1" thickBot="1" x14ac:dyDescent="0.4">
      <c r="A119" s="9">
        <f t="shared" si="14"/>
        <v>48305</v>
      </c>
      <c r="B119" s="14">
        <f>IFERROR(IF(C118=0,0,IF(C118*(1+B$6/12)&gt;B$7+B$2+'Allocation Table'!$V114,B$7+B$2+'Allocation Table'!$V114,C118*(1+B$6/12))),0)</f>
        <v>0</v>
      </c>
      <c r="C119" s="24">
        <f t="shared" si="15"/>
        <v>0</v>
      </c>
      <c r="D119" s="14">
        <f>IFERROR(IF(E118=0,0,IF(E118*(1+D$6/12)&gt;D$7+'Allocation Table'!$V114-'Allocation Table'!C114,D$7+'Allocation Table'!$V114-'Allocation Table'!C114,E118*(1+D$6/12))),0)</f>
        <v>0</v>
      </c>
      <c r="E119" s="20">
        <f t="shared" si="16"/>
        <v>0</v>
      </c>
      <c r="F119" s="14">
        <f>IFERROR(IF(G118=0,0,IF(G118*(1+F$6/12)&gt;F$7+'Allocation Table'!$V114-SUM('Allocation Table'!C114,'Allocation Table'!E114),F$7+'Allocation Table'!$V114-SUM('Allocation Table'!C114,'Allocation Table'!E114),G118*(1+F$6/12))),0)</f>
        <v>0</v>
      </c>
      <c r="G119" s="13">
        <f t="shared" si="17"/>
        <v>0</v>
      </c>
      <c r="H119" s="14">
        <f>IFERROR(IF(I118=0,0,IF(I118*(1+H$6/12)&gt;H$7+'Allocation Table'!$V114-SUM('Allocation Table'!C114,'Allocation Table'!E114,'Allocation Table'!G114),H$7+'Allocation Table'!$V114-SUM('Allocation Table'!C114,'Allocation Table'!E114,'Allocation Table'!G114),I118*(1+H$6/12))),0)</f>
        <v>0</v>
      </c>
      <c r="I119" s="20">
        <f t="shared" si="18"/>
        <v>0</v>
      </c>
      <c r="J119" s="14">
        <f>IFERROR(IF(K118=0,0,IF(K118*(1+J$6/12)&gt;J$7+'Allocation Table'!$V114-SUM('Allocation Table'!C114,'Allocation Table'!E114,'Allocation Table'!G114,'Allocation Table'!I114),J$7+'Allocation Table'!$V114-SUM('Allocation Table'!C114,'Allocation Table'!E114,'Allocation Table'!G114,'Allocation Table'!I114),K118*(1+J$6/12))),0)</f>
        <v>0</v>
      </c>
      <c r="K119" s="13">
        <f t="shared" si="19"/>
        <v>0</v>
      </c>
      <c r="L119" s="14">
        <f>IFERROR(IF(M118=0,0,IF(M118*(1+L$6/12)&gt;L$7+'Allocation Table'!$V114-SUM('Allocation Table'!C114,'Allocation Table'!E114,'Allocation Table'!G114,'Allocation Table'!I114,'Allocation Table'!K114),L$7+'Allocation Table'!$V114-SUM('Allocation Table'!C114,'Allocation Table'!E114,'Allocation Table'!G114,'Allocation Table'!I114,'Allocation Table'!K114),M118*(1+L$6/12))),0)</f>
        <v>0</v>
      </c>
      <c r="M119" s="20">
        <f t="shared" si="20"/>
        <v>0</v>
      </c>
      <c r="N119" s="14">
        <f>IFERROR(IF(O118=0,0,IF(O118*(1+N$6/12)&gt;N$7+'Allocation Table'!$V114-SUM('Allocation Table'!C114,'Allocation Table'!E114,'Allocation Table'!G114,'Allocation Table'!I114,'Allocation Table'!K114,'Allocation Table'!M114),N$7+'Allocation Table'!$V114-SUM('Allocation Table'!C114,'Allocation Table'!E114,'Allocation Table'!G114,'Allocation Table'!I114,'Allocation Table'!K114,'Allocation Table'!M114),O118*(1+N$6/12))),0)</f>
        <v>6441</v>
      </c>
      <c r="O119" s="13">
        <f t="shared" si="21"/>
        <v>127505.12698830964</v>
      </c>
      <c r="P119" s="14">
        <f>IFERROR(IF(Q118=0,0,IF(Q118*(1+P$6/12)&gt;P$7+'Allocation Table'!$V114-SUM('Allocation Table'!C114,'Allocation Table'!E114,'Allocation Table'!G114,'Allocation Table'!I114,'Allocation Table'!K114,'Allocation Table'!M114,'Allocation Table'!O114),P$7+'Allocation Table'!$V114-SUM('Allocation Table'!C114,'Allocation Table'!E114,'Allocation Table'!G114,'Allocation Table'!I114,'Allocation Table'!K114,'Allocation Table'!M114,'Allocation Table'!O114),Q118*(1+P$6/12))),0)</f>
        <v>4800</v>
      </c>
      <c r="Q119" s="20">
        <f t="shared" si="22"/>
        <v>442269.37039843295</v>
      </c>
      <c r="R119" s="14">
        <f>IFERROR(IF(S118=0,0,IF(S118*(1+R$6/12)&gt;R$7+'Allocation Table'!$V114-SUM('Allocation Table'!C114,'Allocation Table'!E114,'Allocation Table'!G114,'Allocation Table'!I114,'Allocation Table'!K114,'Allocation Table'!M114,'Allocation Table'!O114,'Allocation Table'!Q114),R$7+'Allocation Table'!$V114-SUM('Allocation Table'!C114,'Allocation Table'!E114,'Allocation Table'!G114,'Allocation Table'!I114,'Allocation Table'!K114,'Allocation Table'!M114,'Allocation Table'!O114,'Allocation Table'!Q114),S118*(1+R$6/12))),0)</f>
        <v>0</v>
      </c>
      <c r="S119" s="13">
        <f t="shared" si="23"/>
        <v>0</v>
      </c>
      <c r="T119" s="14">
        <f>IFERROR(IF(U118=0,0,IF(U118*(1+T$6/12)&gt;T$7+'Allocation Table'!$V114-SUM('Allocation Table'!C114,'Allocation Table'!E114,'Allocation Table'!G114,'Allocation Table'!I114,'Allocation Table'!K114,'Allocation Table'!M114,'Allocation Table'!O114,'Allocation Table'!Q114,'Allocation Table'!S114),T$7+'Allocation Table'!$V114-SUM('Allocation Table'!C114,'Allocation Table'!E114,'Allocation Table'!G114,'Allocation Table'!I114,'Allocation Table'!K114,'Allocation Table'!M114,'Allocation Table'!O114,'Allocation Table'!Q114,'Allocation Table'!S114),U118*(1+T$6/12))),0)</f>
        <v>0</v>
      </c>
      <c r="U119" s="21">
        <f t="shared" si="24"/>
        <v>0</v>
      </c>
      <c r="V119" s="19">
        <f t="shared" si="25"/>
        <v>569774.49738674262</v>
      </c>
    </row>
    <row r="120" spans="1:22" ht="15.5" outlineLevel="1" thickTop="1" thickBot="1" x14ac:dyDescent="0.4">
      <c r="A120" s="9">
        <f t="shared" si="14"/>
        <v>48335</v>
      </c>
      <c r="B120" s="14">
        <f>IFERROR(IF(C119=0,0,IF(C119*(1+B$6/12)&gt;B$7+B$2+'Allocation Table'!$V115,B$7+B$2+'Allocation Table'!$V115,C119*(1+B$6/12))),0)</f>
        <v>0</v>
      </c>
      <c r="C120" s="24">
        <f t="shared" si="15"/>
        <v>0</v>
      </c>
      <c r="D120" s="14">
        <f>IFERROR(IF(E119=0,0,IF(E119*(1+D$6/12)&gt;D$7+'Allocation Table'!$V115-'Allocation Table'!C115,D$7+'Allocation Table'!$V115-'Allocation Table'!C115,E119*(1+D$6/12))),0)</f>
        <v>0</v>
      </c>
      <c r="E120" s="20">
        <f t="shared" si="16"/>
        <v>0</v>
      </c>
      <c r="F120" s="14">
        <f>IFERROR(IF(G119=0,0,IF(G119*(1+F$6/12)&gt;F$7+'Allocation Table'!$V115-SUM('Allocation Table'!C115,'Allocation Table'!E115),F$7+'Allocation Table'!$V115-SUM('Allocation Table'!C115,'Allocation Table'!E115),G119*(1+F$6/12))),0)</f>
        <v>0</v>
      </c>
      <c r="G120" s="13">
        <f t="shared" si="17"/>
        <v>0</v>
      </c>
      <c r="H120" s="14">
        <f>IFERROR(IF(I119=0,0,IF(I119*(1+H$6/12)&gt;H$7+'Allocation Table'!$V115-SUM('Allocation Table'!C115,'Allocation Table'!E115,'Allocation Table'!G115),H$7+'Allocation Table'!$V115-SUM('Allocation Table'!C115,'Allocation Table'!E115,'Allocation Table'!G115),I119*(1+H$6/12))),0)</f>
        <v>0</v>
      </c>
      <c r="I120" s="20">
        <f t="shared" si="18"/>
        <v>0</v>
      </c>
      <c r="J120" s="14">
        <f>IFERROR(IF(K119=0,0,IF(K119*(1+J$6/12)&gt;J$7+'Allocation Table'!$V115-SUM('Allocation Table'!C115,'Allocation Table'!E115,'Allocation Table'!G115,'Allocation Table'!I115),J$7+'Allocation Table'!$V115-SUM('Allocation Table'!C115,'Allocation Table'!E115,'Allocation Table'!G115,'Allocation Table'!I115),K119*(1+J$6/12))),0)</f>
        <v>0</v>
      </c>
      <c r="K120" s="13">
        <f t="shared" si="19"/>
        <v>0</v>
      </c>
      <c r="L120" s="14">
        <f>IFERROR(IF(M119=0,0,IF(M119*(1+L$6/12)&gt;L$7+'Allocation Table'!$V115-SUM('Allocation Table'!C115,'Allocation Table'!E115,'Allocation Table'!G115,'Allocation Table'!I115,'Allocation Table'!K115),L$7+'Allocation Table'!$V115-SUM('Allocation Table'!C115,'Allocation Table'!E115,'Allocation Table'!G115,'Allocation Table'!I115,'Allocation Table'!K115),M119*(1+L$6/12))),0)</f>
        <v>0</v>
      </c>
      <c r="M120" s="20">
        <f t="shared" si="20"/>
        <v>0</v>
      </c>
      <c r="N120" s="14">
        <f>IFERROR(IF(O119=0,0,IF(O119*(1+N$6/12)&gt;N$7+'Allocation Table'!$V115-SUM('Allocation Table'!C115,'Allocation Table'!E115,'Allocation Table'!G115,'Allocation Table'!I115,'Allocation Table'!K115,'Allocation Table'!M115),N$7+'Allocation Table'!$V115-SUM('Allocation Table'!C115,'Allocation Table'!E115,'Allocation Table'!G115,'Allocation Table'!I115,'Allocation Table'!K115,'Allocation Table'!M115),O119*(1+N$6/12))),0)</f>
        <v>6441</v>
      </c>
      <c r="O120" s="13">
        <f t="shared" si="21"/>
        <v>121489.14407827068</v>
      </c>
      <c r="P120" s="14">
        <f>IFERROR(IF(Q119=0,0,IF(Q119*(1+P$6/12)&gt;P$7+'Allocation Table'!$V115-SUM('Allocation Table'!C115,'Allocation Table'!E115,'Allocation Table'!G115,'Allocation Table'!I115,'Allocation Table'!K115,'Allocation Table'!M115,'Allocation Table'!O115),P$7+'Allocation Table'!$V115-SUM('Allocation Table'!C115,'Allocation Table'!E115,'Allocation Table'!G115,'Allocation Table'!I115,'Allocation Table'!K115,'Allocation Table'!M115,'Allocation Table'!O115),Q119*(1+P$6/12))),0)</f>
        <v>4800</v>
      </c>
      <c r="Q120" s="20">
        <f t="shared" si="22"/>
        <v>439127.88053742703</v>
      </c>
      <c r="R120" s="14">
        <f>IFERROR(IF(S119=0,0,IF(S119*(1+R$6/12)&gt;R$7+'Allocation Table'!$V115-SUM('Allocation Table'!C115,'Allocation Table'!E115,'Allocation Table'!G115,'Allocation Table'!I115,'Allocation Table'!K115,'Allocation Table'!M115,'Allocation Table'!O115,'Allocation Table'!Q115),R$7+'Allocation Table'!$V115-SUM('Allocation Table'!C115,'Allocation Table'!E115,'Allocation Table'!G115,'Allocation Table'!I115,'Allocation Table'!K115,'Allocation Table'!M115,'Allocation Table'!O115,'Allocation Table'!Q115),S119*(1+R$6/12))),0)</f>
        <v>0</v>
      </c>
      <c r="S120" s="13">
        <f t="shared" si="23"/>
        <v>0</v>
      </c>
      <c r="T120" s="14">
        <f>IFERROR(IF(U119=0,0,IF(U119*(1+T$6/12)&gt;T$7+'Allocation Table'!$V115-SUM('Allocation Table'!C115,'Allocation Table'!E115,'Allocation Table'!G115,'Allocation Table'!I115,'Allocation Table'!K115,'Allocation Table'!M115,'Allocation Table'!O115,'Allocation Table'!Q115,'Allocation Table'!S115),T$7+'Allocation Table'!$V115-SUM('Allocation Table'!C115,'Allocation Table'!E115,'Allocation Table'!G115,'Allocation Table'!I115,'Allocation Table'!K115,'Allocation Table'!M115,'Allocation Table'!O115,'Allocation Table'!Q115,'Allocation Table'!S115),U119*(1+T$6/12))),0)</f>
        <v>0</v>
      </c>
      <c r="U120" s="21">
        <f t="shared" si="24"/>
        <v>0</v>
      </c>
      <c r="V120" s="19">
        <f t="shared" si="25"/>
        <v>560617.02461569768</v>
      </c>
    </row>
    <row r="121" spans="1:22" ht="15.5" outlineLevel="1" thickTop="1" thickBot="1" x14ac:dyDescent="0.4">
      <c r="A121" s="9">
        <f t="shared" si="14"/>
        <v>48366</v>
      </c>
      <c r="B121" s="14">
        <f>IFERROR(IF(C120=0,0,IF(C120*(1+B$6/12)&gt;B$7+B$2+'Allocation Table'!$V116,B$7+B$2+'Allocation Table'!$V116,C120*(1+B$6/12))),0)</f>
        <v>0</v>
      </c>
      <c r="C121" s="24">
        <f t="shared" si="15"/>
        <v>0</v>
      </c>
      <c r="D121" s="14">
        <f>IFERROR(IF(E120=0,0,IF(E120*(1+D$6/12)&gt;D$7+'Allocation Table'!$V116-'Allocation Table'!C116,D$7+'Allocation Table'!$V116-'Allocation Table'!C116,E120*(1+D$6/12))),0)</f>
        <v>0</v>
      </c>
      <c r="E121" s="20">
        <f t="shared" si="16"/>
        <v>0</v>
      </c>
      <c r="F121" s="14">
        <f>IFERROR(IF(G120=0,0,IF(G120*(1+F$6/12)&gt;F$7+'Allocation Table'!$V116-SUM('Allocation Table'!C116,'Allocation Table'!E116),F$7+'Allocation Table'!$V116-SUM('Allocation Table'!C116,'Allocation Table'!E116),G120*(1+F$6/12))),0)</f>
        <v>0</v>
      </c>
      <c r="G121" s="13">
        <f t="shared" si="17"/>
        <v>0</v>
      </c>
      <c r="H121" s="14">
        <f>IFERROR(IF(I120=0,0,IF(I120*(1+H$6/12)&gt;H$7+'Allocation Table'!$V116-SUM('Allocation Table'!C116,'Allocation Table'!E116,'Allocation Table'!G116),H$7+'Allocation Table'!$V116-SUM('Allocation Table'!C116,'Allocation Table'!E116,'Allocation Table'!G116),I120*(1+H$6/12))),0)</f>
        <v>0</v>
      </c>
      <c r="I121" s="20">
        <f t="shared" si="18"/>
        <v>0</v>
      </c>
      <c r="J121" s="14">
        <f>IFERROR(IF(K120=0,0,IF(K120*(1+J$6/12)&gt;J$7+'Allocation Table'!$V116-SUM('Allocation Table'!C116,'Allocation Table'!E116,'Allocation Table'!G116,'Allocation Table'!I116),J$7+'Allocation Table'!$V116-SUM('Allocation Table'!C116,'Allocation Table'!E116,'Allocation Table'!G116,'Allocation Table'!I116),K120*(1+J$6/12))),0)</f>
        <v>0</v>
      </c>
      <c r="K121" s="13">
        <f t="shared" si="19"/>
        <v>0</v>
      </c>
      <c r="L121" s="14">
        <f>IFERROR(IF(M120=0,0,IF(M120*(1+L$6/12)&gt;L$7+'Allocation Table'!$V116-SUM('Allocation Table'!C116,'Allocation Table'!E116,'Allocation Table'!G116,'Allocation Table'!I116,'Allocation Table'!K116),L$7+'Allocation Table'!$V116-SUM('Allocation Table'!C116,'Allocation Table'!E116,'Allocation Table'!G116,'Allocation Table'!I116,'Allocation Table'!K116),M120*(1+L$6/12))),0)</f>
        <v>0</v>
      </c>
      <c r="M121" s="20">
        <f t="shared" si="20"/>
        <v>0</v>
      </c>
      <c r="N121" s="14">
        <f>IFERROR(IF(O120=0,0,IF(O120*(1+N$6/12)&gt;N$7+'Allocation Table'!$V116-SUM('Allocation Table'!C116,'Allocation Table'!E116,'Allocation Table'!G116,'Allocation Table'!I116,'Allocation Table'!K116,'Allocation Table'!M116),N$7+'Allocation Table'!$V116-SUM('Allocation Table'!C116,'Allocation Table'!E116,'Allocation Table'!G116,'Allocation Table'!I116,'Allocation Table'!K116,'Allocation Table'!M116),O120*(1+N$6/12))),0)</f>
        <v>6441</v>
      </c>
      <c r="O121" s="13">
        <f t="shared" si="21"/>
        <v>115453.10789186493</v>
      </c>
      <c r="P121" s="14">
        <f>IFERROR(IF(Q120=0,0,IF(Q120*(1+P$6/12)&gt;P$7+'Allocation Table'!$V116-SUM('Allocation Table'!C116,'Allocation Table'!E116,'Allocation Table'!G116,'Allocation Table'!I116,'Allocation Table'!K116,'Allocation Table'!M116,'Allocation Table'!O116),P$7+'Allocation Table'!$V116-SUM('Allocation Table'!C116,'Allocation Table'!E116,'Allocation Table'!G116,'Allocation Table'!I116,'Allocation Table'!K116,'Allocation Table'!M116,'Allocation Table'!O116),Q120*(1+P$6/12))),0)</f>
        <v>4800</v>
      </c>
      <c r="Q121" s="20">
        <f t="shared" si="22"/>
        <v>435974.61008944234</v>
      </c>
      <c r="R121" s="14">
        <f>IFERROR(IF(S120=0,0,IF(S120*(1+R$6/12)&gt;R$7+'Allocation Table'!$V116-SUM('Allocation Table'!C116,'Allocation Table'!E116,'Allocation Table'!G116,'Allocation Table'!I116,'Allocation Table'!K116,'Allocation Table'!M116,'Allocation Table'!O116,'Allocation Table'!Q116),R$7+'Allocation Table'!$V116-SUM('Allocation Table'!C116,'Allocation Table'!E116,'Allocation Table'!G116,'Allocation Table'!I116,'Allocation Table'!K116,'Allocation Table'!M116,'Allocation Table'!O116,'Allocation Table'!Q116),S120*(1+R$6/12))),0)</f>
        <v>0</v>
      </c>
      <c r="S121" s="13">
        <f t="shared" si="23"/>
        <v>0</v>
      </c>
      <c r="T121" s="14">
        <f>IFERROR(IF(U120=0,0,IF(U120*(1+T$6/12)&gt;T$7+'Allocation Table'!$V116-SUM('Allocation Table'!C116,'Allocation Table'!E116,'Allocation Table'!G116,'Allocation Table'!I116,'Allocation Table'!K116,'Allocation Table'!M116,'Allocation Table'!O116,'Allocation Table'!Q116,'Allocation Table'!S116),T$7+'Allocation Table'!$V116-SUM('Allocation Table'!C116,'Allocation Table'!E116,'Allocation Table'!G116,'Allocation Table'!I116,'Allocation Table'!K116,'Allocation Table'!M116,'Allocation Table'!O116,'Allocation Table'!Q116,'Allocation Table'!S116),U120*(1+T$6/12))),0)</f>
        <v>0</v>
      </c>
      <c r="U121" s="21">
        <f t="shared" si="24"/>
        <v>0</v>
      </c>
      <c r="V121" s="19">
        <f t="shared" si="25"/>
        <v>551427.7179813073</v>
      </c>
    </row>
    <row r="122" spans="1:22" ht="15.5" outlineLevel="1" thickTop="1" thickBot="1" x14ac:dyDescent="0.4">
      <c r="A122" s="9">
        <f t="shared" si="14"/>
        <v>48396</v>
      </c>
      <c r="B122" s="14">
        <f>IFERROR(IF(C121=0,0,IF(C121*(1+B$6/12)&gt;B$7+B$2+'Allocation Table'!$V117,B$7+B$2+'Allocation Table'!$V117,C121*(1+B$6/12))),0)</f>
        <v>0</v>
      </c>
      <c r="C122" s="24">
        <f t="shared" si="15"/>
        <v>0</v>
      </c>
      <c r="D122" s="14">
        <f>IFERROR(IF(E121=0,0,IF(E121*(1+D$6/12)&gt;D$7+'Allocation Table'!$V117-'Allocation Table'!C117,D$7+'Allocation Table'!$V117-'Allocation Table'!C117,E121*(1+D$6/12))),0)</f>
        <v>0</v>
      </c>
      <c r="E122" s="20">
        <f t="shared" si="16"/>
        <v>0</v>
      </c>
      <c r="F122" s="14">
        <f>IFERROR(IF(G121=0,0,IF(G121*(1+F$6/12)&gt;F$7+'Allocation Table'!$V117-SUM('Allocation Table'!C117,'Allocation Table'!E117),F$7+'Allocation Table'!$V117-SUM('Allocation Table'!C117,'Allocation Table'!E117),G121*(1+F$6/12))),0)</f>
        <v>0</v>
      </c>
      <c r="G122" s="13">
        <f t="shared" si="17"/>
        <v>0</v>
      </c>
      <c r="H122" s="14">
        <f>IFERROR(IF(I121=0,0,IF(I121*(1+H$6/12)&gt;H$7+'Allocation Table'!$V117-SUM('Allocation Table'!C117,'Allocation Table'!E117,'Allocation Table'!G117),H$7+'Allocation Table'!$V117-SUM('Allocation Table'!C117,'Allocation Table'!E117,'Allocation Table'!G117),I121*(1+H$6/12))),0)</f>
        <v>0</v>
      </c>
      <c r="I122" s="20">
        <f t="shared" si="18"/>
        <v>0</v>
      </c>
      <c r="J122" s="14">
        <f>IFERROR(IF(K121=0,0,IF(K121*(1+J$6/12)&gt;J$7+'Allocation Table'!$V117-SUM('Allocation Table'!C117,'Allocation Table'!E117,'Allocation Table'!G117,'Allocation Table'!I117),J$7+'Allocation Table'!$V117-SUM('Allocation Table'!C117,'Allocation Table'!E117,'Allocation Table'!G117,'Allocation Table'!I117),K121*(1+J$6/12))),0)</f>
        <v>0</v>
      </c>
      <c r="K122" s="13">
        <f t="shared" si="19"/>
        <v>0</v>
      </c>
      <c r="L122" s="14">
        <f>IFERROR(IF(M121=0,0,IF(M121*(1+L$6/12)&gt;L$7+'Allocation Table'!$V117-SUM('Allocation Table'!C117,'Allocation Table'!E117,'Allocation Table'!G117,'Allocation Table'!I117,'Allocation Table'!K117),L$7+'Allocation Table'!$V117-SUM('Allocation Table'!C117,'Allocation Table'!E117,'Allocation Table'!G117,'Allocation Table'!I117,'Allocation Table'!K117),M121*(1+L$6/12))),0)</f>
        <v>0</v>
      </c>
      <c r="M122" s="20">
        <f t="shared" si="20"/>
        <v>0</v>
      </c>
      <c r="N122" s="14">
        <f>IFERROR(IF(O121=0,0,IF(O121*(1+N$6/12)&gt;N$7+'Allocation Table'!$V117-SUM('Allocation Table'!C117,'Allocation Table'!E117,'Allocation Table'!G117,'Allocation Table'!I117,'Allocation Table'!K117,'Allocation Table'!M117),N$7+'Allocation Table'!$V117-SUM('Allocation Table'!C117,'Allocation Table'!E117,'Allocation Table'!G117,'Allocation Table'!I117,'Allocation Table'!K117,'Allocation Table'!M117),O121*(1+N$6/12))),0)</f>
        <v>6441</v>
      </c>
      <c r="O122" s="13">
        <f t="shared" si="21"/>
        <v>109396.95158483782</v>
      </c>
      <c r="P122" s="14">
        <f>IFERROR(IF(Q121=0,0,IF(Q121*(1+P$6/12)&gt;P$7+'Allocation Table'!$V117-SUM('Allocation Table'!C117,'Allocation Table'!E117,'Allocation Table'!G117,'Allocation Table'!I117,'Allocation Table'!K117,'Allocation Table'!M117,'Allocation Table'!O117),P$7+'Allocation Table'!$V117-SUM('Allocation Table'!C117,'Allocation Table'!E117,'Allocation Table'!G117,'Allocation Table'!I117,'Allocation Table'!K117,'Allocation Table'!M117,'Allocation Table'!O117),Q121*(1+P$6/12))),0)</f>
        <v>4800</v>
      </c>
      <c r="Q122" s="20">
        <f t="shared" si="22"/>
        <v>432809.51487727772</v>
      </c>
      <c r="R122" s="14">
        <f>IFERROR(IF(S121=0,0,IF(S121*(1+R$6/12)&gt;R$7+'Allocation Table'!$V117-SUM('Allocation Table'!C117,'Allocation Table'!E117,'Allocation Table'!G117,'Allocation Table'!I117,'Allocation Table'!K117,'Allocation Table'!M117,'Allocation Table'!O117,'Allocation Table'!Q117),R$7+'Allocation Table'!$V117-SUM('Allocation Table'!C117,'Allocation Table'!E117,'Allocation Table'!G117,'Allocation Table'!I117,'Allocation Table'!K117,'Allocation Table'!M117,'Allocation Table'!O117,'Allocation Table'!Q117),S121*(1+R$6/12))),0)</f>
        <v>0</v>
      </c>
      <c r="S122" s="13">
        <f t="shared" si="23"/>
        <v>0</v>
      </c>
      <c r="T122" s="14">
        <f>IFERROR(IF(U121=0,0,IF(U121*(1+T$6/12)&gt;T$7+'Allocation Table'!$V117-SUM('Allocation Table'!C117,'Allocation Table'!E117,'Allocation Table'!G117,'Allocation Table'!I117,'Allocation Table'!K117,'Allocation Table'!M117,'Allocation Table'!O117,'Allocation Table'!Q117,'Allocation Table'!S117),T$7+'Allocation Table'!$V117-SUM('Allocation Table'!C117,'Allocation Table'!E117,'Allocation Table'!G117,'Allocation Table'!I117,'Allocation Table'!K117,'Allocation Table'!M117,'Allocation Table'!O117,'Allocation Table'!Q117,'Allocation Table'!S117),U121*(1+T$6/12))),0)</f>
        <v>0</v>
      </c>
      <c r="U122" s="21">
        <f t="shared" si="24"/>
        <v>0</v>
      </c>
      <c r="V122" s="19">
        <f t="shared" si="25"/>
        <v>542206.46646211552</v>
      </c>
    </row>
    <row r="123" spans="1:22" ht="15.5" outlineLevel="1" thickTop="1" thickBot="1" x14ac:dyDescent="0.4">
      <c r="A123" s="9">
        <f t="shared" si="14"/>
        <v>48427</v>
      </c>
      <c r="B123" s="14">
        <f>IFERROR(IF(C122=0,0,IF(C122*(1+B$6/12)&gt;B$7+B$2+'Allocation Table'!$V118,B$7+B$2+'Allocation Table'!$V118,C122*(1+B$6/12))),0)</f>
        <v>0</v>
      </c>
      <c r="C123" s="24">
        <f t="shared" si="15"/>
        <v>0</v>
      </c>
      <c r="D123" s="14">
        <f>IFERROR(IF(E122=0,0,IF(E122*(1+D$6/12)&gt;D$7+'Allocation Table'!$V118-'Allocation Table'!C118,D$7+'Allocation Table'!$V118-'Allocation Table'!C118,E122*(1+D$6/12))),0)</f>
        <v>0</v>
      </c>
      <c r="E123" s="20">
        <f t="shared" si="16"/>
        <v>0</v>
      </c>
      <c r="F123" s="14">
        <f>IFERROR(IF(G122=0,0,IF(G122*(1+F$6/12)&gt;F$7+'Allocation Table'!$V118-SUM('Allocation Table'!C118,'Allocation Table'!E118),F$7+'Allocation Table'!$V118-SUM('Allocation Table'!C118,'Allocation Table'!E118),G122*(1+F$6/12))),0)</f>
        <v>0</v>
      </c>
      <c r="G123" s="13">
        <f t="shared" si="17"/>
        <v>0</v>
      </c>
      <c r="H123" s="14">
        <f>IFERROR(IF(I122=0,0,IF(I122*(1+H$6/12)&gt;H$7+'Allocation Table'!$V118-SUM('Allocation Table'!C118,'Allocation Table'!E118,'Allocation Table'!G118),H$7+'Allocation Table'!$V118-SUM('Allocation Table'!C118,'Allocation Table'!E118,'Allocation Table'!G118),I122*(1+H$6/12))),0)</f>
        <v>0</v>
      </c>
      <c r="I123" s="20">
        <f t="shared" si="18"/>
        <v>0</v>
      </c>
      <c r="J123" s="14">
        <f>IFERROR(IF(K122=0,0,IF(K122*(1+J$6/12)&gt;J$7+'Allocation Table'!$V118-SUM('Allocation Table'!C118,'Allocation Table'!E118,'Allocation Table'!G118,'Allocation Table'!I118),J$7+'Allocation Table'!$V118-SUM('Allocation Table'!C118,'Allocation Table'!E118,'Allocation Table'!G118,'Allocation Table'!I118),K122*(1+J$6/12))),0)</f>
        <v>0</v>
      </c>
      <c r="K123" s="13">
        <f t="shared" si="19"/>
        <v>0</v>
      </c>
      <c r="L123" s="14">
        <f>IFERROR(IF(M122=0,0,IF(M122*(1+L$6/12)&gt;L$7+'Allocation Table'!$V118-SUM('Allocation Table'!C118,'Allocation Table'!E118,'Allocation Table'!G118,'Allocation Table'!I118,'Allocation Table'!K118),L$7+'Allocation Table'!$V118-SUM('Allocation Table'!C118,'Allocation Table'!E118,'Allocation Table'!G118,'Allocation Table'!I118,'Allocation Table'!K118),M122*(1+L$6/12))),0)</f>
        <v>0</v>
      </c>
      <c r="M123" s="20">
        <f t="shared" si="20"/>
        <v>0</v>
      </c>
      <c r="N123" s="14">
        <f>IFERROR(IF(O122=0,0,IF(O122*(1+N$6/12)&gt;N$7+'Allocation Table'!$V118-SUM('Allocation Table'!C118,'Allocation Table'!E118,'Allocation Table'!G118,'Allocation Table'!I118,'Allocation Table'!K118,'Allocation Table'!M118),N$7+'Allocation Table'!$V118-SUM('Allocation Table'!C118,'Allocation Table'!E118,'Allocation Table'!G118,'Allocation Table'!I118,'Allocation Table'!K118,'Allocation Table'!M118),O122*(1+N$6/12))),0)</f>
        <v>6441</v>
      </c>
      <c r="O123" s="13">
        <f t="shared" si="21"/>
        <v>103320.60809012063</v>
      </c>
      <c r="P123" s="14">
        <f>IFERROR(IF(Q122=0,0,IF(Q122*(1+P$6/12)&gt;P$7+'Allocation Table'!$V118-SUM('Allocation Table'!C118,'Allocation Table'!E118,'Allocation Table'!G118,'Allocation Table'!I118,'Allocation Table'!K118,'Allocation Table'!M118,'Allocation Table'!O118),P$7+'Allocation Table'!$V118-SUM('Allocation Table'!C118,'Allocation Table'!E118,'Allocation Table'!G118,'Allocation Table'!I118,'Allocation Table'!K118,'Allocation Table'!M118,'Allocation Table'!O118),Q122*(1+P$6/12))),0)</f>
        <v>4800</v>
      </c>
      <c r="Q123" s="20">
        <f t="shared" si="22"/>
        <v>429632.55055806745</v>
      </c>
      <c r="R123" s="14">
        <f>IFERROR(IF(S122=0,0,IF(S122*(1+R$6/12)&gt;R$7+'Allocation Table'!$V118-SUM('Allocation Table'!C118,'Allocation Table'!E118,'Allocation Table'!G118,'Allocation Table'!I118,'Allocation Table'!K118,'Allocation Table'!M118,'Allocation Table'!O118,'Allocation Table'!Q118),R$7+'Allocation Table'!$V118-SUM('Allocation Table'!C118,'Allocation Table'!E118,'Allocation Table'!G118,'Allocation Table'!I118,'Allocation Table'!K118,'Allocation Table'!M118,'Allocation Table'!O118,'Allocation Table'!Q118),S122*(1+R$6/12))),0)</f>
        <v>0</v>
      </c>
      <c r="S123" s="13">
        <f t="shared" si="23"/>
        <v>0</v>
      </c>
      <c r="T123" s="14">
        <f>IFERROR(IF(U122=0,0,IF(U122*(1+T$6/12)&gt;T$7+'Allocation Table'!$V118-SUM('Allocation Table'!C118,'Allocation Table'!E118,'Allocation Table'!G118,'Allocation Table'!I118,'Allocation Table'!K118,'Allocation Table'!M118,'Allocation Table'!O118,'Allocation Table'!Q118,'Allocation Table'!S118),T$7+'Allocation Table'!$V118-SUM('Allocation Table'!C118,'Allocation Table'!E118,'Allocation Table'!G118,'Allocation Table'!I118,'Allocation Table'!K118,'Allocation Table'!M118,'Allocation Table'!O118,'Allocation Table'!Q118,'Allocation Table'!S118),U122*(1+T$6/12))),0)</f>
        <v>0</v>
      </c>
      <c r="U123" s="21">
        <f t="shared" si="24"/>
        <v>0</v>
      </c>
      <c r="V123" s="19">
        <f t="shared" si="25"/>
        <v>532953.15864818811</v>
      </c>
    </row>
    <row r="124" spans="1:22" ht="15.5" outlineLevel="1" thickTop="1" thickBot="1" x14ac:dyDescent="0.4">
      <c r="A124" s="9">
        <f t="shared" si="14"/>
        <v>48458</v>
      </c>
      <c r="B124" s="14">
        <f>IFERROR(IF(C123=0,0,IF(C123*(1+B$6/12)&gt;B$7+B$2+'Allocation Table'!$V119,B$7+B$2+'Allocation Table'!$V119,C123*(1+B$6/12))),0)</f>
        <v>0</v>
      </c>
      <c r="C124" s="24">
        <f t="shared" si="15"/>
        <v>0</v>
      </c>
      <c r="D124" s="14">
        <f>IFERROR(IF(E123=0,0,IF(E123*(1+D$6/12)&gt;D$7+'Allocation Table'!$V119-'Allocation Table'!C119,D$7+'Allocation Table'!$V119-'Allocation Table'!C119,E123*(1+D$6/12))),0)</f>
        <v>0</v>
      </c>
      <c r="E124" s="20">
        <f t="shared" si="16"/>
        <v>0</v>
      </c>
      <c r="F124" s="14">
        <f>IFERROR(IF(G123=0,0,IF(G123*(1+F$6/12)&gt;F$7+'Allocation Table'!$V119-SUM('Allocation Table'!C119,'Allocation Table'!E119),F$7+'Allocation Table'!$V119-SUM('Allocation Table'!C119,'Allocation Table'!E119),G123*(1+F$6/12))),0)</f>
        <v>0</v>
      </c>
      <c r="G124" s="13">
        <f t="shared" si="17"/>
        <v>0</v>
      </c>
      <c r="H124" s="14">
        <f>IFERROR(IF(I123=0,0,IF(I123*(1+H$6/12)&gt;H$7+'Allocation Table'!$V119-SUM('Allocation Table'!C119,'Allocation Table'!E119,'Allocation Table'!G119),H$7+'Allocation Table'!$V119-SUM('Allocation Table'!C119,'Allocation Table'!E119,'Allocation Table'!G119),I123*(1+H$6/12))),0)</f>
        <v>0</v>
      </c>
      <c r="I124" s="20">
        <f t="shared" si="18"/>
        <v>0</v>
      </c>
      <c r="J124" s="14">
        <f>IFERROR(IF(K123=0,0,IF(K123*(1+J$6/12)&gt;J$7+'Allocation Table'!$V119-SUM('Allocation Table'!C119,'Allocation Table'!E119,'Allocation Table'!G119,'Allocation Table'!I119),J$7+'Allocation Table'!$V119-SUM('Allocation Table'!C119,'Allocation Table'!E119,'Allocation Table'!G119,'Allocation Table'!I119),K123*(1+J$6/12))),0)</f>
        <v>0</v>
      </c>
      <c r="K124" s="13">
        <f t="shared" si="19"/>
        <v>0</v>
      </c>
      <c r="L124" s="14">
        <f>IFERROR(IF(M123=0,0,IF(M123*(1+L$6/12)&gt;L$7+'Allocation Table'!$V119-SUM('Allocation Table'!C119,'Allocation Table'!E119,'Allocation Table'!G119,'Allocation Table'!I119,'Allocation Table'!K119),L$7+'Allocation Table'!$V119-SUM('Allocation Table'!C119,'Allocation Table'!E119,'Allocation Table'!G119,'Allocation Table'!I119,'Allocation Table'!K119),M123*(1+L$6/12))),0)</f>
        <v>0</v>
      </c>
      <c r="M124" s="20">
        <f t="shared" si="20"/>
        <v>0</v>
      </c>
      <c r="N124" s="14">
        <f>IFERROR(IF(O123=0,0,IF(O123*(1+N$6/12)&gt;N$7+'Allocation Table'!$V119-SUM('Allocation Table'!C119,'Allocation Table'!E119,'Allocation Table'!G119,'Allocation Table'!I119,'Allocation Table'!K119,'Allocation Table'!M119),N$7+'Allocation Table'!$V119-SUM('Allocation Table'!C119,'Allocation Table'!E119,'Allocation Table'!G119,'Allocation Table'!I119,'Allocation Table'!K119,'Allocation Table'!M119),O123*(1+N$6/12))),0)</f>
        <v>6441</v>
      </c>
      <c r="O124" s="13">
        <f t="shared" si="21"/>
        <v>97224.010117087702</v>
      </c>
      <c r="P124" s="14">
        <f>IFERROR(IF(Q123=0,0,IF(Q123*(1+P$6/12)&gt;P$7+'Allocation Table'!$V119-SUM('Allocation Table'!C119,'Allocation Table'!E119,'Allocation Table'!G119,'Allocation Table'!I119,'Allocation Table'!K119,'Allocation Table'!M119,'Allocation Table'!O119),P$7+'Allocation Table'!$V119-SUM('Allocation Table'!C119,'Allocation Table'!E119,'Allocation Table'!G119,'Allocation Table'!I119,'Allocation Table'!K119,'Allocation Table'!M119,'Allocation Table'!O119),Q123*(1+P$6/12))),0)</f>
        <v>4800</v>
      </c>
      <c r="Q124" s="20">
        <f t="shared" si="22"/>
        <v>426443.67262266017</v>
      </c>
      <c r="R124" s="14">
        <f>IFERROR(IF(S123=0,0,IF(S123*(1+R$6/12)&gt;R$7+'Allocation Table'!$V119-SUM('Allocation Table'!C119,'Allocation Table'!E119,'Allocation Table'!G119,'Allocation Table'!I119,'Allocation Table'!K119,'Allocation Table'!M119,'Allocation Table'!O119,'Allocation Table'!Q119),R$7+'Allocation Table'!$V119-SUM('Allocation Table'!C119,'Allocation Table'!E119,'Allocation Table'!G119,'Allocation Table'!I119,'Allocation Table'!K119,'Allocation Table'!M119,'Allocation Table'!O119,'Allocation Table'!Q119),S123*(1+R$6/12))),0)</f>
        <v>0</v>
      </c>
      <c r="S124" s="13">
        <f t="shared" si="23"/>
        <v>0</v>
      </c>
      <c r="T124" s="14">
        <f>IFERROR(IF(U123=0,0,IF(U123*(1+T$6/12)&gt;T$7+'Allocation Table'!$V119-SUM('Allocation Table'!C119,'Allocation Table'!E119,'Allocation Table'!G119,'Allocation Table'!I119,'Allocation Table'!K119,'Allocation Table'!M119,'Allocation Table'!O119,'Allocation Table'!Q119,'Allocation Table'!S119),T$7+'Allocation Table'!$V119-SUM('Allocation Table'!C119,'Allocation Table'!E119,'Allocation Table'!G119,'Allocation Table'!I119,'Allocation Table'!K119,'Allocation Table'!M119,'Allocation Table'!O119,'Allocation Table'!Q119,'Allocation Table'!S119),U123*(1+T$6/12))),0)</f>
        <v>0</v>
      </c>
      <c r="U124" s="21">
        <f t="shared" si="24"/>
        <v>0</v>
      </c>
      <c r="V124" s="19">
        <f t="shared" si="25"/>
        <v>523667.68273974786</v>
      </c>
    </row>
    <row r="125" spans="1:22" ht="15.5" outlineLevel="1" thickTop="1" thickBot="1" x14ac:dyDescent="0.4">
      <c r="A125" s="9">
        <f t="shared" si="14"/>
        <v>48488</v>
      </c>
      <c r="B125" s="14">
        <f>IFERROR(IF(C124=0,0,IF(C124*(1+B$6/12)&gt;B$7+B$2+'Allocation Table'!$V120,B$7+B$2+'Allocation Table'!$V120,C124*(1+B$6/12))),0)</f>
        <v>0</v>
      </c>
      <c r="C125" s="24">
        <f t="shared" si="15"/>
        <v>0</v>
      </c>
      <c r="D125" s="14">
        <f>IFERROR(IF(E124=0,0,IF(E124*(1+D$6/12)&gt;D$7+'Allocation Table'!$V120-'Allocation Table'!C120,D$7+'Allocation Table'!$V120-'Allocation Table'!C120,E124*(1+D$6/12))),0)</f>
        <v>0</v>
      </c>
      <c r="E125" s="20">
        <f t="shared" si="16"/>
        <v>0</v>
      </c>
      <c r="F125" s="14">
        <f>IFERROR(IF(G124=0,0,IF(G124*(1+F$6/12)&gt;F$7+'Allocation Table'!$V120-SUM('Allocation Table'!C120,'Allocation Table'!E120),F$7+'Allocation Table'!$V120-SUM('Allocation Table'!C120,'Allocation Table'!E120),G124*(1+F$6/12))),0)</f>
        <v>0</v>
      </c>
      <c r="G125" s="13">
        <f t="shared" si="17"/>
        <v>0</v>
      </c>
      <c r="H125" s="14">
        <f>IFERROR(IF(I124=0,0,IF(I124*(1+H$6/12)&gt;H$7+'Allocation Table'!$V120-SUM('Allocation Table'!C120,'Allocation Table'!E120,'Allocation Table'!G120),H$7+'Allocation Table'!$V120-SUM('Allocation Table'!C120,'Allocation Table'!E120,'Allocation Table'!G120),I124*(1+H$6/12))),0)</f>
        <v>0</v>
      </c>
      <c r="I125" s="20">
        <f t="shared" si="18"/>
        <v>0</v>
      </c>
      <c r="J125" s="14">
        <f>IFERROR(IF(K124=0,0,IF(K124*(1+J$6/12)&gt;J$7+'Allocation Table'!$V120-SUM('Allocation Table'!C120,'Allocation Table'!E120,'Allocation Table'!G120,'Allocation Table'!I120),J$7+'Allocation Table'!$V120-SUM('Allocation Table'!C120,'Allocation Table'!E120,'Allocation Table'!G120,'Allocation Table'!I120),K124*(1+J$6/12))),0)</f>
        <v>0</v>
      </c>
      <c r="K125" s="13">
        <f t="shared" si="19"/>
        <v>0</v>
      </c>
      <c r="L125" s="14">
        <f>IFERROR(IF(M124=0,0,IF(M124*(1+L$6/12)&gt;L$7+'Allocation Table'!$V120-SUM('Allocation Table'!C120,'Allocation Table'!E120,'Allocation Table'!G120,'Allocation Table'!I120,'Allocation Table'!K120),L$7+'Allocation Table'!$V120-SUM('Allocation Table'!C120,'Allocation Table'!E120,'Allocation Table'!G120,'Allocation Table'!I120,'Allocation Table'!K120),M124*(1+L$6/12))),0)</f>
        <v>0</v>
      </c>
      <c r="M125" s="20">
        <f t="shared" si="20"/>
        <v>0</v>
      </c>
      <c r="N125" s="14">
        <f>IFERROR(IF(O124=0,0,IF(O124*(1+N$6/12)&gt;N$7+'Allocation Table'!$V120-SUM('Allocation Table'!C120,'Allocation Table'!E120,'Allocation Table'!G120,'Allocation Table'!I120,'Allocation Table'!K120,'Allocation Table'!M120),N$7+'Allocation Table'!$V120-SUM('Allocation Table'!C120,'Allocation Table'!E120,'Allocation Table'!G120,'Allocation Table'!I120,'Allocation Table'!K120,'Allocation Table'!M120),O124*(1+N$6/12))),0)</f>
        <v>6441</v>
      </c>
      <c r="O125" s="13">
        <f t="shared" si="21"/>
        <v>91107.090150811331</v>
      </c>
      <c r="P125" s="14">
        <f>IFERROR(IF(Q124=0,0,IF(Q124*(1+P$6/12)&gt;P$7+'Allocation Table'!$V120-SUM('Allocation Table'!C120,'Allocation Table'!E120,'Allocation Table'!G120,'Allocation Table'!I120,'Allocation Table'!K120,'Allocation Table'!M120,'Allocation Table'!O120),P$7+'Allocation Table'!$V120-SUM('Allocation Table'!C120,'Allocation Table'!E120,'Allocation Table'!G120,'Allocation Table'!I120,'Allocation Table'!K120,'Allocation Table'!M120,'Allocation Table'!O120),Q124*(1+P$6/12))),0)</f>
        <v>4800</v>
      </c>
      <c r="Q125" s="20">
        <f t="shared" si="22"/>
        <v>423242.8363949951</v>
      </c>
      <c r="R125" s="14">
        <f>IFERROR(IF(S124=0,0,IF(S124*(1+R$6/12)&gt;R$7+'Allocation Table'!$V120-SUM('Allocation Table'!C120,'Allocation Table'!E120,'Allocation Table'!G120,'Allocation Table'!I120,'Allocation Table'!K120,'Allocation Table'!M120,'Allocation Table'!O120,'Allocation Table'!Q120),R$7+'Allocation Table'!$V120-SUM('Allocation Table'!C120,'Allocation Table'!E120,'Allocation Table'!G120,'Allocation Table'!I120,'Allocation Table'!K120,'Allocation Table'!M120,'Allocation Table'!O120,'Allocation Table'!Q120),S124*(1+R$6/12))),0)</f>
        <v>0</v>
      </c>
      <c r="S125" s="13">
        <f t="shared" si="23"/>
        <v>0</v>
      </c>
      <c r="T125" s="14">
        <f>IFERROR(IF(U124=0,0,IF(U124*(1+T$6/12)&gt;T$7+'Allocation Table'!$V120-SUM('Allocation Table'!C120,'Allocation Table'!E120,'Allocation Table'!G120,'Allocation Table'!I120,'Allocation Table'!K120,'Allocation Table'!M120,'Allocation Table'!O120,'Allocation Table'!Q120,'Allocation Table'!S120),T$7+'Allocation Table'!$V120-SUM('Allocation Table'!C120,'Allocation Table'!E120,'Allocation Table'!G120,'Allocation Table'!I120,'Allocation Table'!K120,'Allocation Table'!M120,'Allocation Table'!O120,'Allocation Table'!Q120,'Allocation Table'!S120),U124*(1+T$6/12))),0)</f>
        <v>0</v>
      </c>
      <c r="U125" s="21">
        <f t="shared" si="24"/>
        <v>0</v>
      </c>
      <c r="V125" s="19">
        <f t="shared" si="25"/>
        <v>514349.92654580646</v>
      </c>
    </row>
    <row r="126" spans="1:22" ht="15.5" outlineLevel="1" thickTop="1" thickBot="1" x14ac:dyDescent="0.4">
      <c r="A126" s="9">
        <f t="shared" si="14"/>
        <v>48519</v>
      </c>
      <c r="B126" s="14">
        <f>IFERROR(IF(C125=0,0,IF(C125*(1+B$6/12)&gt;B$7+B$2+'Allocation Table'!$V121,B$7+B$2+'Allocation Table'!$V121,C125*(1+B$6/12))),0)</f>
        <v>0</v>
      </c>
      <c r="C126" s="24">
        <f t="shared" si="15"/>
        <v>0</v>
      </c>
      <c r="D126" s="14">
        <f>IFERROR(IF(E125=0,0,IF(E125*(1+D$6/12)&gt;D$7+'Allocation Table'!$V121-'Allocation Table'!C121,D$7+'Allocation Table'!$V121-'Allocation Table'!C121,E125*(1+D$6/12))),0)</f>
        <v>0</v>
      </c>
      <c r="E126" s="20">
        <f t="shared" si="16"/>
        <v>0</v>
      </c>
      <c r="F126" s="14">
        <f>IFERROR(IF(G125=0,0,IF(G125*(1+F$6/12)&gt;F$7+'Allocation Table'!$V121-SUM('Allocation Table'!C121,'Allocation Table'!E121),F$7+'Allocation Table'!$V121-SUM('Allocation Table'!C121,'Allocation Table'!E121),G125*(1+F$6/12))),0)</f>
        <v>0</v>
      </c>
      <c r="G126" s="13">
        <f t="shared" si="17"/>
        <v>0</v>
      </c>
      <c r="H126" s="14">
        <f>IFERROR(IF(I125=0,0,IF(I125*(1+H$6/12)&gt;H$7+'Allocation Table'!$V121-SUM('Allocation Table'!C121,'Allocation Table'!E121,'Allocation Table'!G121),H$7+'Allocation Table'!$V121-SUM('Allocation Table'!C121,'Allocation Table'!E121,'Allocation Table'!G121),I125*(1+H$6/12))),0)</f>
        <v>0</v>
      </c>
      <c r="I126" s="20">
        <f t="shared" si="18"/>
        <v>0</v>
      </c>
      <c r="J126" s="14">
        <f>IFERROR(IF(K125=0,0,IF(K125*(1+J$6/12)&gt;J$7+'Allocation Table'!$V121-SUM('Allocation Table'!C121,'Allocation Table'!E121,'Allocation Table'!G121,'Allocation Table'!I121),J$7+'Allocation Table'!$V121-SUM('Allocation Table'!C121,'Allocation Table'!E121,'Allocation Table'!G121,'Allocation Table'!I121),K125*(1+J$6/12))),0)</f>
        <v>0</v>
      </c>
      <c r="K126" s="13">
        <f t="shared" si="19"/>
        <v>0</v>
      </c>
      <c r="L126" s="14">
        <f>IFERROR(IF(M125=0,0,IF(M125*(1+L$6/12)&gt;L$7+'Allocation Table'!$V121-SUM('Allocation Table'!C121,'Allocation Table'!E121,'Allocation Table'!G121,'Allocation Table'!I121,'Allocation Table'!K121),L$7+'Allocation Table'!$V121-SUM('Allocation Table'!C121,'Allocation Table'!E121,'Allocation Table'!G121,'Allocation Table'!I121,'Allocation Table'!K121),M125*(1+L$6/12))),0)</f>
        <v>0</v>
      </c>
      <c r="M126" s="20">
        <f t="shared" si="20"/>
        <v>0</v>
      </c>
      <c r="N126" s="14">
        <f>IFERROR(IF(O125=0,0,IF(O125*(1+N$6/12)&gt;N$7+'Allocation Table'!$V121-SUM('Allocation Table'!C121,'Allocation Table'!E121,'Allocation Table'!G121,'Allocation Table'!I121,'Allocation Table'!K121,'Allocation Table'!M121),N$7+'Allocation Table'!$V121-SUM('Allocation Table'!C121,'Allocation Table'!E121,'Allocation Table'!G121,'Allocation Table'!I121,'Allocation Table'!K121,'Allocation Table'!M121),O125*(1+N$6/12))),0)</f>
        <v>6441</v>
      </c>
      <c r="O126" s="13">
        <f t="shared" si="21"/>
        <v>84969.780451314044</v>
      </c>
      <c r="P126" s="14">
        <f>IFERROR(IF(Q125=0,0,IF(Q125*(1+P$6/12)&gt;P$7+'Allocation Table'!$V121-SUM('Allocation Table'!C121,'Allocation Table'!E121,'Allocation Table'!G121,'Allocation Table'!I121,'Allocation Table'!K121,'Allocation Table'!M121,'Allocation Table'!O121),P$7+'Allocation Table'!$V121-SUM('Allocation Table'!C121,'Allocation Table'!E121,'Allocation Table'!G121,'Allocation Table'!I121,'Allocation Table'!K121,'Allocation Table'!M121,'Allocation Table'!O121),Q125*(1+P$6/12))),0)</f>
        <v>4800</v>
      </c>
      <c r="Q126" s="20">
        <f t="shared" si="22"/>
        <v>420029.99703147629</v>
      </c>
      <c r="R126" s="14">
        <f>IFERROR(IF(S125=0,0,IF(S125*(1+R$6/12)&gt;R$7+'Allocation Table'!$V121-SUM('Allocation Table'!C121,'Allocation Table'!E121,'Allocation Table'!G121,'Allocation Table'!I121,'Allocation Table'!K121,'Allocation Table'!M121,'Allocation Table'!O121,'Allocation Table'!Q121),R$7+'Allocation Table'!$V121-SUM('Allocation Table'!C121,'Allocation Table'!E121,'Allocation Table'!G121,'Allocation Table'!I121,'Allocation Table'!K121,'Allocation Table'!M121,'Allocation Table'!O121,'Allocation Table'!Q121),S125*(1+R$6/12))),0)</f>
        <v>0</v>
      </c>
      <c r="S126" s="13">
        <f t="shared" si="23"/>
        <v>0</v>
      </c>
      <c r="T126" s="14">
        <f>IFERROR(IF(U125=0,0,IF(U125*(1+T$6/12)&gt;T$7+'Allocation Table'!$V121-SUM('Allocation Table'!C121,'Allocation Table'!E121,'Allocation Table'!G121,'Allocation Table'!I121,'Allocation Table'!K121,'Allocation Table'!M121,'Allocation Table'!O121,'Allocation Table'!Q121,'Allocation Table'!S121),T$7+'Allocation Table'!$V121-SUM('Allocation Table'!C121,'Allocation Table'!E121,'Allocation Table'!G121,'Allocation Table'!I121,'Allocation Table'!K121,'Allocation Table'!M121,'Allocation Table'!O121,'Allocation Table'!Q121,'Allocation Table'!S121),U125*(1+T$6/12))),0)</f>
        <v>0</v>
      </c>
      <c r="U126" s="21">
        <f t="shared" si="24"/>
        <v>0</v>
      </c>
      <c r="V126" s="19">
        <f t="shared" si="25"/>
        <v>504999.77748279035</v>
      </c>
    </row>
    <row r="127" spans="1:22" ht="15.5" outlineLevel="1" thickTop="1" thickBot="1" x14ac:dyDescent="0.4">
      <c r="A127" s="9">
        <f t="shared" si="14"/>
        <v>48549</v>
      </c>
      <c r="B127" s="14">
        <f>IFERROR(IF(C126=0,0,IF(C126*(1+B$6/12)&gt;B$7+B$2+'Allocation Table'!$V122,B$7+B$2+'Allocation Table'!$V122,C126*(1+B$6/12))),0)</f>
        <v>0</v>
      </c>
      <c r="C127" s="24">
        <f t="shared" si="15"/>
        <v>0</v>
      </c>
      <c r="D127" s="14">
        <f>IFERROR(IF(E126=0,0,IF(E126*(1+D$6/12)&gt;D$7+'Allocation Table'!$V122-'Allocation Table'!C122,D$7+'Allocation Table'!$V122-'Allocation Table'!C122,E126*(1+D$6/12))),0)</f>
        <v>0</v>
      </c>
      <c r="E127" s="20">
        <f t="shared" si="16"/>
        <v>0</v>
      </c>
      <c r="F127" s="14">
        <f>IFERROR(IF(G126=0,0,IF(G126*(1+F$6/12)&gt;F$7+'Allocation Table'!$V122-SUM('Allocation Table'!C122,'Allocation Table'!E122),F$7+'Allocation Table'!$V122-SUM('Allocation Table'!C122,'Allocation Table'!E122),G126*(1+F$6/12))),0)</f>
        <v>0</v>
      </c>
      <c r="G127" s="13">
        <f t="shared" si="17"/>
        <v>0</v>
      </c>
      <c r="H127" s="14">
        <f>IFERROR(IF(I126=0,0,IF(I126*(1+H$6/12)&gt;H$7+'Allocation Table'!$V122-SUM('Allocation Table'!C122,'Allocation Table'!E122,'Allocation Table'!G122),H$7+'Allocation Table'!$V122-SUM('Allocation Table'!C122,'Allocation Table'!E122,'Allocation Table'!G122),I126*(1+H$6/12))),0)</f>
        <v>0</v>
      </c>
      <c r="I127" s="20">
        <f t="shared" si="18"/>
        <v>0</v>
      </c>
      <c r="J127" s="14">
        <f>IFERROR(IF(K126=0,0,IF(K126*(1+J$6/12)&gt;J$7+'Allocation Table'!$V122-SUM('Allocation Table'!C122,'Allocation Table'!E122,'Allocation Table'!G122,'Allocation Table'!I122),J$7+'Allocation Table'!$V122-SUM('Allocation Table'!C122,'Allocation Table'!E122,'Allocation Table'!G122,'Allocation Table'!I122),K126*(1+J$6/12))),0)</f>
        <v>0</v>
      </c>
      <c r="K127" s="13">
        <f t="shared" si="19"/>
        <v>0</v>
      </c>
      <c r="L127" s="14">
        <f>IFERROR(IF(M126=0,0,IF(M126*(1+L$6/12)&gt;L$7+'Allocation Table'!$V122-SUM('Allocation Table'!C122,'Allocation Table'!E122,'Allocation Table'!G122,'Allocation Table'!I122,'Allocation Table'!K122),L$7+'Allocation Table'!$V122-SUM('Allocation Table'!C122,'Allocation Table'!E122,'Allocation Table'!G122,'Allocation Table'!I122,'Allocation Table'!K122),M126*(1+L$6/12))),0)</f>
        <v>0</v>
      </c>
      <c r="M127" s="20">
        <f t="shared" si="20"/>
        <v>0</v>
      </c>
      <c r="N127" s="14">
        <f>IFERROR(IF(O126=0,0,IF(O126*(1+N$6/12)&gt;N$7+'Allocation Table'!$V122-SUM('Allocation Table'!C122,'Allocation Table'!E122,'Allocation Table'!G122,'Allocation Table'!I122,'Allocation Table'!K122,'Allocation Table'!M122),N$7+'Allocation Table'!$V122-SUM('Allocation Table'!C122,'Allocation Table'!E122,'Allocation Table'!G122,'Allocation Table'!I122,'Allocation Table'!K122,'Allocation Table'!M122),O126*(1+N$6/12))),0)</f>
        <v>6441</v>
      </c>
      <c r="O127" s="13">
        <f t="shared" si="21"/>
        <v>78812.013052818424</v>
      </c>
      <c r="P127" s="14">
        <f>IFERROR(IF(Q126=0,0,IF(Q126*(1+P$6/12)&gt;P$7+'Allocation Table'!$V122-SUM('Allocation Table'!C122,'Allocation Table'!E122,'Allocation Table'!G122,'Allocation Table'!I122,'Allocation Table'!K122,'Allocation Table'!M122,'Allocation Table'!O122),P$7+'Allocation Table'!$V122-SUM('Allocation Table'!C122,'Allocation Table'!E122,'Allocation Table'!G122,'Allocation Table'!I122,'Allocation Table'!K122,'Allocation Table'!M122,'Allocation Table'!O122),Q126*(1+P$6/12))),0)</f>
        <v>4800</v>
      </c>
      <c r="Q127" s="20">
        <f t="shared" si="22"/>
        <v>416805.1095203443</v>
      </c>
      <c r="R127" s="14">
        <f>IFERROR(IF(S126=0,0,IF(S126*(1+R$6/12)&gt;R$7+'Allocation Table'!$V122-SUM('Allocation Table'!C122,'Allocation Table'!E122,'Allocation Table'!G122,'Allocation Table'!I122,'Allocation Table'!K122,'Allocation Table'!M122,'Allocation Table'!O122,'Allocation Table'!Q122),R$7+'Allocation Table'!$V122-SUM('Allocation Table'!C122,'Allocation Table'!E122,'Allocation Table'!G122,'Allocation Table'!I122,'Allocation Table'!K122,'Allocation Table'!M122,'Allocation Table'!O122,'Allocation Table'!Q122),S126*(1+R$6/12))),0)</f>
        <v>0</v>
      </c>
      <c r="S127" s="13">
        <f t="shared" si="23"/>
        <v>0</v>
      </c>
      <c r="T127" s="14">
        <f>IFERROR(IF(U126=0,0,IF(U126*(1+T$6/12)&gt;T$7+'Allocation Table'!$V122-SUM('Allocation Table'!C122,'Allocation Table'!E122,'Allocation Table'!G122,'Allocation Table'!I122,'Allocation Table'!K122,'Allocation Table'!M122,'Allocation Table'!O122,'Allocation Table'!Q122,'Allocation Table'!S122),T$7+'Allocation Table'!$V122-SUM('Allocation Table'!C122,'Allocation Table'!E122,'Allocation Table'!G122,'Allocation Table'!I122,'Allocation Table'!K122,'Allocation Table'!M122,'Allocation Table'!O122,'Allocation Table'!Q122,'Allocation Table'!S122),U126*(1+T$6/12))),0)</f>
        <v>0</v>
      </c>
      <c r="U127" s="21">
        <f t="shared" si="24"/>
        <v>0</v>
      </c>
      <c r="V127" s="19">
        <f t="shared" si="25"/>
        <v>495617.12257316272</v>
      </c>
    </row>
    <row r="128" spans="1:22" ht="15.5" outlineLevel="1" thickTop="1" thickBot="1" x14ac:dyDescent="0.4">
      <c r="A128" s="9">
        <f t="shared" si="14"/>
        <v>48580</v>
      </c>
      <c r="B128" s="14">
        <f>IFERROR(IF(C127=0,0,IF(C127*(1+B$6/12)&gt;B$7+B$2+'Allocation Table'!$V123,B$7+B$2+'Allocation Table'!$V123,C127*(1+B$6/12))),0)</f>
        <v>0</v>
      </c>
      <c r="C128" s="24">
        <f t="shared" si="15"/>
        <v>0</v>
      </c>
      <c r="D128" s="14">
        <f>IFERROR(IF(E127=0,0,IF(E127*(1+D$6/12)&gt;D$7+'Allocation Table'!$V123-'Allocation Table'!C123,D$7+'Allocation Table'!$V123-'Allocation Table'!C123,E127*(1+D$6/12))),0)</f>
        <v>0</v>
      </c>
      <c r="E128" s="20">
        <f t="shared" si="16"/>
        <v>0</v>
      </c>
      <c r="F128" s="14">
        <f>IFERROR(IF(G127=0,0,IF(G127*(1+F$6/12)&gt;F$7+'Allocation Table'!$V123-SUM('Allocation Table'!C123,'Allocation Table'!E123),F$7+'Allocation Table'!$V123-SUM('Allocation Table'!C123,'Allocation Table'!E123),G127*(1+F$6/12))),0)</f>
        <v>0</v>
      </c>
      <c r="G128" s="13">
        <f t="shared" si="17"/>
        <v>0</v>
      </c>
      <c r="H128" s="14">
        <f>IFERROR(IF(I127=0,0,IF(I127*(1+H$6/12)&gt;H$7+'Allocation Table'!$V123-SUM('Allocation Table'!C123,'Allocation Table'!E123,'Allocation Table'!G123),H$7+'Allocation Table'!$V123-SUM('Allocation Table'!C123,'Allocation Table'!E123,'Allocation Table'!G123),I127*(1+H$6/12))),0)</f>
        <v>0</v>
      </c>
      <c r="I128" s="20">
        <f t="shared" si="18"/>
        <v>0</v>
      </c>
      <c r="J128" s="14">
        <f>IFERROR(IF(K127=0,0,IF(K127*(1+J$6/12)&gt;J$7+'Allocation Table'!$V123-SUM('Allocation Table'!C123,'Allocation Table'!E123,'Allocation Table'!G123,'Allocation Table'!I123),J$7+'Allocation Table'!$V123-SUM('Allocation Table'!C123,'Allocation Table'!E123,'Allocation Table'!G123,'Allocation Table'!I123),K127*(1+J$6/12))),0)</f>
        <v>0</v>
      </c>
      <c r="K128" s="13">
        <f t="shared" si="19"/>
        <v>0</v>
      </c>
      <c r="L128" s="14">
        <f>IFERROR(IF(M127=0,0,IF(M127*(1+L$6/12)&gt;L$7+'Allocation Table'!$V123-SUM('Allocation Table'!C123,'Allocation Table'!E123,'Allocation Table'!G123,'Allocation Table'!I123,'Allocation Table'!K123),L$7+'Allocation Table'!$V123-SUM('Allocation Table'!C123,'Allocation Table'!E123,'Allocation Table'!G123,'Allocation Table'!I123,'Allocation Table'!K123),M127*(1+L$6/12))),0)</f>
        <v>0</v>
      </c>
      <c r="M128" s="20">
        <f t="shared" si="20"/>
        <v>0</v>
      </c>
      <c r="N128" s="14">
        <f>IFERROR(IF(O127=0,0,IF(O127*(1+N$6/12)&gt;N$7+'Allocation Table'!$V123-SUM('Allocation Table'!C123,'Allocation Table'!E123,'Allocation Table'!G123,'Allocation Table'!I123,'Allocation Table'!K123,'Allocation Table'!M123),N$7+'Allocation Table'!$V123-SUM('Allocation Table'!C123,'Allocation Table'!E123,'Allocation Table'!G123,'Allocation Table'!I123,'Allocation Table'!K123,'Allocation Table'!M123),O127*(1+N$6/12))),0)</f>
        <v>6441</v>
      </c>
      <c r="O128" s="13">
        <f t="shared" si="21"/>
        <v>72633.719762994486</v>
      </c>
      <c r="P128" s="14">
        <f>IFERROR(IF(Q127=0,0,IF(Q127*(1+P$6/12)&gt;P$7+'Allocation Table'!$V123-SUM('Allocation Table'!C123,'Allocation Table'!E123,'Allocation Table'!G123,'Allocation Table'!I123,'Allocation Table'!K123,'Allocation Table'!M123,'Allocation Table'!O123),P$7+'Allocation Table'!$V123-SUM('Allocation Table'!C123,'Allocation Table'!E123,'Allocation Table'!G123,'Allocation Table'!I123,'Allocation Table'!K123,'Allocation Table'!M123,'Allocation Table'!O123),Q127*(1+P$6/12))),0)</f>
        <v>4800</v>
      </c>
      <c r="Q128" s="20">
        <f t="shared" si="22"/>
        <v>413568.12868104555</v>
      </c>
      <c r="R128" s="14">
        <f>IFERROR(IF(S127=0,0,IF(S127*(1+R$6/12)&gt;R$7+'Allocation Table'!$V123-SUM('Allocation Table'!C123,'Allocation Table'!E123,'Allocation Table'!G123,'Allocation Table'!I123,'Allocation Table'!K123,'Allocation Table'!M123,'Allocation Table'!O123,'Allocation Table'!Q123),R$7+'Allocation Table'!$V123-SUM('Allocation Table'!C123,'Allocation Table'!E123,'Allocation Table'!G123,'Allocation Table'!I123,'Allocation Table'!K123,'Allocation Table'!M123,'Allocation Table'!O123,'Allocation Table'!Q123),S127*(1+R$6/12))),0)</f>
        <v>0</v>
      </c>
      <c r="S128" s="13">
        <f t="shared" si="23"/>
        <v>0</v>
      </c>
      <c r="T128" s="14">
        <f>IFERROR(IF(U127=0,0,IF(U127*(1+T$6/12)&gt;T$7+'Allocation Table'!$V123-SUM('Allocation Table'!C123,'Allocation Table'!E123,'Allocation Table'!G123,'Allocation Table'!I123,'Allocation Table'!K123,'Allocation Table'!M123,'Allocation Table'!O123,'Allocation Table'!Q123,'Allocation Table'!S123),T$7+'Allocation Table'!$V123-SUM('Allocation Table'!C123,'Allocation Table'!E123,'Allocation Table'!G123,'Allocation Table'!I123,'Allocation Table'!K123,'Allocation Table'!M123,'Allocation Table'!O123,'Allocation Table'!Q123,'Allocation Table'!S123),U127*(1+T$6/12))),0)</f>
        <v>0</v>
      </c>
      <c r="U128" s="21">
        <f t="shared" si="24"/>
        <v>0</v>
      </c>
      <c r="V128" s="19">
        <f t="shared" si="25"/>
        <v>486201.84844404005</v>
      </c>
    </row>
    <row r="129" spans="1:22" ht="15.5" outlineLevel="1" thickTop="1" thickBot="1" x14ac:dyDescent="0.4">
      <c r="A129" s="9">
        <f t="shared" si="14"/>
        <v>48611</v>
      </c>
      <c r="B129" s="14">
        <f>IFERROR(IF(C128=0,0,IF(C128*(1+B$6/12)&gt;B$7+B$2+'Allocation Table'!$V124,B$7+B$2+'Allocation Table'!$V124,C128*(1+B$6/12))),0)</f>
        <v>0</v>
      </c>
      <c r="C129" s="24">
        <f t="shared" si="15"/>
        <v>0</v>
      </c>
      <c r="D129" s="14">
        <f>IFERROR(IF(E128=0,0,IF(E128*(1+D$6/12)&gt;D$7+'Allocation Table'!$V124-'Allocation Table'!C124,D$7+'Allocation Table'!$V124-'Allocation Table'!C124,E128*(1+D$6/12))),0)</f>
        <v>0</v>
      </c>
      <c r="E129" s="20">
        <f t="shared" si="16"/>
        <v>0</v>
      </c>
      <c r="F129" s="14">
        <f>IFERROR(IF(G128=0,0,IF(G128*(1+F$6/12)&gt;F$7+'Allocation Table'!$V124-SUM('Allocation Table'!C124,'Allocation Table'!E124),F$7+'Allocation Table'!$V124-SUM('Allocation Table'!C124,'Allocation Table'!E124),G128*(1+F$6/12))),0)</f>
        <v>0</v>
      </c>
      <c r="G129" s="13">
        <f t="shared" si="17"/>
        <v>0</v>
      </c>
      <c r="H129" s="14">
        <f>IFERROR(IF(I128=0,0,IF(I128*(1+H$6/12)&gt;H$7+'Allocation Table'!$V124-SUM('Allocation Table'!C124,'Allocation Table'!E124,'Allocation Table'!G124),H$7+'Allocation Table'!$V124-SUM('Allocation Table'!C124,'Allocation Table'!E124,'Allocation Table'!G124),I128*(1+H$6/12))),0)</f>
        <v>0</v>
      </c>
      <c r="I129" s="20">
        <f t="shared" si="18"/>
        <v>0</v>
      </c>
      <c r="J129" s="14">
        <f>IFERROR(IF(K128=0,0,IF(K128*(1+J$6/12)&gt;J$7+'Allocation Table'!$V124-SUM('Allocation Table'!C124,'Allocation Table'!E124,'Allocation Table'!G124,'Allocation Table'!I124),J$7+'Allocation Table'!$V124-SUM('Allocation Table'!C124,'Allocation Table'!E124,'Allocation Table'!G124,'Allocation Table'!I124),K128*(1+J$6/12))),0)</f>
        <v>0</v>
      </c>
      <c r="K129" s="13">
        <f t="shared" si="19"/>
        <v>0</v>
      </c>
      <c r="L129" s="14">
        <f>IFERROR(IF(M128=0,0,IF(M128*(1+L$6/12)&gt;L$7+'Allocation Table'!$V124-SUM('Allocation Table'!C124,'Allocation Table'!E124,'Allocation Table'!G124,'Allocation Table'!I124,'Allocation Table'!K124),L$7+'Allocation Table'!$V124-SUM('Allocation Table'!C124,'Allocation Table'!E124,'Allocation Table'!G124,'Allocation Table'!I124,'Allocation Table'!K124),M128*(1+L$6/12))),0)</f>
        <v>0</v>
      </c>
      <c r="M129" s="20">
        <f t="shared" si="20"/>
        <v>0</v>
      </c>
      <c r="N129" s="14">
        <f>IFERROR(IF(O128=0,0,IF(O128*(1+N$6/12)&gt;N$7+'Allocation Table'!$V124-SUM('Allocation Table'!C124,'Allocation Table'!E124,'Allocation Table'!G124,'Allocation Table'!I124,'Allocation Table'!K124,'Allocation Table'!M124),N$7+'Allocation Table'!$V124-SUM('Allocation Table'!C124,'Allocation Table'!E124,'Allocation Table'!G124,'Allocation Table'!I124,'Allocation Table'!K124,'Allocation Table'!M124),O128*(1+N$6/12))),0)</f>
        <v>6441</v>
      </c>
      <c r="O129" s="13">
        <f t="shared" si="21"/>
        <v>66434.832162204475</v>
      </c>
      <c r="P129" s="14">
        <f>IFERROR(IF(Q128=0,0,IF(Q128*(1+P$6/12)&gt;P$7+'Allocation Table'!$V124-SUM('Allocation Table'!C124,'Allocation Table'!E124,'Allocation Table'!G124,'Allocation Table'!I124,'Allocation Table'!K124,'Allocation Table'!M124,'Allocation Table'!O124),P$7+'Allocation Table'!$V124-SUM('Allocation Table'!C124,'Allocation Table'!E124,'Allocation Table'!G124,'Allocation Table'!I124,'Allocation Table'!K124,'Allocation Table'!M124,'Allocation Table'!O124),Q128*(1+P$6/12))),0)</f>
        <v>4800</v>
      </c>
      <c r="Q129" s="20">
        <f t="shared" si="22"/>
        <v>410319.00916359946</v>
      </c>
      <c r="R129" s="14">
        <f>IFERROR(IF(S128=0,0,IF(S128*(1+R$6/12)&gt;R$7+'Allocation Table'!$V124-SUM('Allocation Table'!C124,'Allocation Table'!E124,'Allocation Table'!G124,'Allocation Table'!I124,'Allocation Table'!K124,'Allocation Table'!M124,'Allocation Table'!O124,'Allocation Table'!Q124),R$7+'Allocation Table'!$V124-SUM('Allocation Table'!C124,'Allocation Table'!E124,'Allocation Table'!G124,'Allocation Table'!I124,'Allocation Table'!K124,'Allocation Table'!M124,'Allocation Table'!O124,'Allocation Table'!Q124),S128*(1+R$6/12))),0)</f>
        <v>0</v>
      </c>
      <c r="S129" s="13">
        <f t="shared" si="23"/>
        <v>0</v>
      </c>
      <c r="T129" s="14">
        <f>IFERROR(IF(U128=0,0,IF(U128*(1+T$6/12)&gt;T$7+'Allocation Table'!$V124-SUM('Allocation Table'!C124,'Allocation Table'!E124,'Allocation Table'!G124,'Allocation Table'!I124,'Allocation Table'!K124,'Allocation Table'!M124,'Allocation Table'!O124,'Allocation Table'!Q124,'Allocation Table'!S124),T$7+'Allocation Table'!$V124-SUM('Allocation Table'!C124,'Allocation Table'!E124,'Allocation Table'!G124,'Allocation Table'!I124,'Allocation Table'!K124,'Allocation Table'!M124,'Allocation Table'!O124,'Allocation Table'!Q124,'Allocation Table'!S124),U128*(1+T$6/12))),0)</f>
        <v>0</v>
      </c>
      <c r="U129" s="21">
        <f t="shared" si="24"/>
        <v>0</v>
      </c>
      <c r="V129" s="19">
        <f t="shared" si="25"/>
        <v>476753.84132580395</v>
      </c>
    </row>
    <row r="130" spans="1:22" ht="15.5" thickTop="1" thickBot="1" x14ac:dyDescent="0.4">
      <c r="A130" s="9">
        <f t="shared" si="14"/>
        <v>48639</v>
      </c>
      <c r="B130" s="14">
        <f>IFERROR(IF(C129=0,0,IF(C129*(1+B$6/12)&gt;B$7+B$2+'Allocation Table'!$V125,B$7+B$2+'Allocation Table'!$V125,C129*(1+B$6/12))),0)</f>
        <v>0</v>
      </c>
      <c r="C130" s="24">
        <f t="shared" si="15"/>
        <v>0</v>
      </c>
      <c r="D130" s="14">
        <f>IFERROR(IF(E129=0,0,IF(E129*(1+D$6/12)&gt;D$7+'Allocation Table'!$V125-'Allocation Table'!C125,D$7+'Allocation Table'!$V125-'Allocation Table'!C125,E129*(1+D$6/12))),0)</f>
        <v>0</v>
      </c>
      <c r="E130" s="20">
        <f t="shared" si="16"/>
        <v>0</v>
      </c>
      <c r="F130" s="14">
        <f>IFERROR(IF(G129=0,0,IF(G129*(1+F$6/12)&gt;F$7+'Allocation Table'!$V125-SUM('Allocation Table'!C125,'Allocation Table'!E125),F$7+'Allocation Table'!$V125-SUM('Allocation Table'!C125,'Allocation Table'!E125),G129*(1+F$6/12))),0)</f>
        <v>0</v>
      </c>
      <c r="G130" s="13">
        <f t="shared" si="17"/>
        <v>0</v>
      </c>
      <c r="H130" s="14">
        <f>IFERROR(IF(I129=0,0,IF(I129*(1+H$6/12)&gt;H$7+'Allocation Table'!$V125-SUM('Allocation Table'!C125,'Allocation Table'!E125,'Allocation Table'!G125),H$7+'Allocation Table'!$V125-SUM('Allocation Table'!C125,'Allocation Table'!E125,'Allocation Table'!G125),I129*(1+H$6/12))),0)</f>
        <v>0</v>
      </c>
      <c r="I130" s="20">
        <f t="shared" si="18"/>
        <v>0</v>
      </c>
      <c r="J130" s="14">
        <f>IFERROR(IF(K129=0,0,IF(K129*(1+J$6/12)&gt;J$7+'Allocation Table'!$V125-SUM('Allocation Table'!C125,'Allocation Table'!E125,'Allocation Table'!G125,'Allocation Table'!I125),J$7+'Allocation Table'!$V125-SUM('Allocation Table'!C125,'Allocation Table'!E125,'Allocation Table'!G125,'Allocation Table'!I125),K129*(1+J$6/12))),0)</f>
        <v>0</v>
      </c>
      <c r="K130" s="13">
        <f t="shared" si="19"/>
        <v>0</v>
      </c>
      <c r="L130" s="14">
        <f>IFERROR(IF(M129=0,0,IF(M129*(1+L$6/12)&gt;L$7+'Allocation Table'!$V125-SUM('Allocation Table'!C125,'Allocation Table'!E125,'Allocation Table'!G125,'Allocation Table'!I125,'Allocation Table'!K125),L$7+'Allocation Table'!$V125-SUM('Allocation Table'!C125,'Allocation Table'!E125,'Allocation Table'!G125,'Allocation Table'!I125,'Allocation Table'!K125),M129*(1+L$6/12))),0)</f>
        <v>0</v>
      </c>
      <c r="M130" s="20">
        <f t="shared" si="20"/>
        <v>0</v>
      </c>
      <c r="N130" s="14">
        <f>IFERROR(IF(O129=0,0,IF(O129*(1+N$6/12)&gt;N$7+'Allocation Table'!$V125-SUM('Allocation Table'!C125,'Allocation Table'!E125,'Allocation Table'!G125,'Allocation Table'!I125,'Allocation Table'!K125,'Allocation Table'!M125),N$7+'Allocation Table'!$V125-SUM('Allocation Table'!C125,'Allocation Table'!E125,'Allocation Table'!G125,'Allocation Table'!I125,'Allocation Table'!K125,'Allocation Table'!M125),O129*(1+N$6/12))),0)</f>
        <v>6441</v>
      </c>
      <c r="O130" s="13">
        <f t="shared" si="21"/>
        <v>60215.281602745163</v>
      </c>
      <c r="P130" s="14">
        <f>IFERROR(IF(Q129=0,0,IF(Q129*(1+P$6/12)&gt;P$7+'Allocation Table'!$V125-SUM('Allocation Table'!C125,'Allocation Table'!E125,'Allocation Table'!G125,'Allocation Table'!I125,'Allocation Table'!K125,'Allocation Table'!M125,'Allocation Table'!O125),P$7+'Allocation Table'!$V125-SUM('Allocation Table'!C125,'Allocation Table'!E125,'Allocation Table'!G125,'Allocation Table'!I125,'Allocation Table'!K125,'Allocation Table'!M125,'Allocation Table'!O125),Q129*(1+P$6/12))),0)</f>
        <v>4800</v>
      </c>
      <c r="Q130" s="20">
        <f t="shared" si="22"/>
        <v>407057.70544796292</v>
      </c>
      <c r="R130" s="14">
        <f>IFERROR(IF(S129=0,0,IF(S129*(1+R$6/12)&gt;R$7+'Allocation Table'!$V125-SUM('Allocation Table'!C125,'Allocation Table'!E125,'Allocation Table'!G125,'Allocation Table'!I125,'Allocation Table'!K125,'Allocation Table'!M125,'Allocation Table'!O125,'Allocation Table'!Q125),R$7+'Allocation Table'!$V125-SUM('Allocation Table'!C125,'Allocation Table'!E125,'Allocation Table'!G125,'Allocation Table'!I125,'Allocation Table'!K125,'Allocation Table'!M125,'Allocation Table'!O125,'Allocation Table'!Q125),S129*(1+R$6/12))),0)</f>
        <v>0</v>
      </c>
      <c r="S130" s="13">
        <f t="shared" si="23"/>
        <v>0</v>
      </c>
      <c r="T130" s="14">
        <f>IFERROR(IF(U129=0,0,IF(U129*(1+T$6/12)&gt;T$7+'Allocation Table'!$V125-SUM('Allocation Table'!C125,'Allocation Table'!E125,'Allocation Table'!G125,'Allocation Table'!I125,'Allocation Table'!K125,'Allocation Table'!M125,'Allocation Table'!O125,'Allocation Table'!Q125,'Allocation Table'!S125),T$7+'Allocation Table'!$V125-SUM('Allocation Table'!C125,'Allocation Table'!E125,'Allocation Table'!G125,'Allocation Table'!I125,'Allocation Table'!K125,'Allocation Table'!M125,'Allocation Table'!O125,'Allocation Table'!Q125,'Allocation Table'!S125),U129*(1+T$6/12))),0)</f>
        <v>0</v>
      </c>
      <c r="U130" s="21">
        <f t="shared" si="24"/>
        <v>0</v>
      </c>
      <c r="V130" s="19">
        <f t="shared" si="25"/>
        <v>467272.98705070809</v>
      </c>
    </row>
    <row r="131" spans="1:22" x14ac:dyDescent="0.35">
      <c r="A131" s="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x14ac:dyDescent="0.35">
      <c r="A132" t="s">
        <v>16</v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x14ac:dyDescent="0.35">
      <c r="A133" s="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x14ac:dyDescent="0.35">
      <c r="A134" s="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x14ac:dyDescent="0.35">
      <c r="A135" s="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x14ac:dyDescent="0.35">
      <c r="A136" s="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x14ac:dyDescent="0.35">
      <c r="A137" s="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x14ac:dyDescent="0.35">
      <c r="A138" s="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x14ac:dyDescent="0.35">
      <c r="A139" s="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x14ac:dyDescent="0.35">
      <c r="A140" s="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</sheetData>
  <sheetProtection sheet="1" formatCells="0" formatColumns="0" formatRows="0" insertColumns="0" insertRows="0" deleteColumns="0" deleteRows="0"/>
  <mergeCells count="40">
    <mergeCell ref="N7:O7"/>
    <mergeCell ref="F7:G7"/>
    <mergeCell ref="D7:E7"/>
    <mergeCell ref="B7:C7"/>
    <mergeCell ref="B4:C4"/>
    <mergeCell ref="B5:C5"/>
    <mergeCell ref="B6:C6"/>
    <mergeCell ref="D4:E4"/>
    <mergeCell ref="D5:E5"/>
    <mergeCell ref="D6:E6"/>
    <mergeCell ref="F4:G4"/>
    <mergeCell ref="F5:G5"/>
    <mergeCell ref="F6:G6"/>
    <mergeCell ref="J5:K5"/>
    <mergeCell ref="J6:K6"/>
    <mergeCell ref="J7:K7"/>
    <mergeCell ref="P7:Q7"/>
    <mergeCell ref="P4:Q4"/>
    <mergeCell ref="P5:Q5"/>
    <mergeCell ref="P6:Q6"/>
    <mergeCell ref="H4:I4"/>
    <mergeCell ref="J4:K4"/>
    <mergeCell ref="L4:M4"/>
    <mergeCell ref="N4:O4"/>
    <mergeCell ref="L5:M5"/>
    <mergeCell ref="L6:M6"/>
    <mergeCell ref="L7:M7"/>
    <mergeCell ref="N5:O5"/>
    <mergeCell ref="N6:O6"/>
    <mergeCell ref="H5:I5"/>
    <mergeCell ref="H6:I6"/>
    <mergeCell ref="H7:I7"/>
    <mergeCell ref="R4:S4"/>
    <mergeCell ref="R5:S5"/>
    <mergeCell ref="R6:S6"/>
    <mergeCell ref="R7:S7"/>
    <mergeCell ref="T7:U7"/>
    <mergeCell ref="T4:U4"/>
    <mergeCell ref="T5:U5"/>
    <mergeCell ref="T6:U6"/>
  </mergeCells>
  <conditionalFormatting sqref="C10:C130">
    <cfRule type="cellIs" dxfId="4" priority="5" operator="lessThanOrEqual">
      <formula>0</formula>
    </cfRule>
    <cfRule type="cellIs" dxfId="3" priority="6" operator="greaterThan">
      <formula>0</formula>
    </cfRule>
  </conditionalFormatting>
  <conditionalFormatting sqref="C10:C130 E10:E130 G10:G130 I10:I130">
    <cfRule type="cellIs" dxfId="2" priority="4" operator="greaterThan">
      <formula>0</formula>
    </cfRule>
  </conditionalFormatting>
  <conditionalFormatting sqref="K10:K130 M10:M130 O10:O130 Q10:Q130 S10:S130 U10:U130">
    <cfRule type="cellIs" dxfId="1" priority="3" operator="greaterThan">
      <formula>0</formula>
    </cfRule>
  </conditionalFormatting>
  <conditionalFormatting sqref="E10:E130 G10:G130 I10:I130 K10:K130 M10:M130 O10:O130 Q10:Q130 S10:S130 U10:U130">
    <cfRule type="cellIs" dxfId="0" priority="2" operator="equal">
      <formula>0</formula>
    </cfRule>
  </conditionalFormatting>
  <pageMargins left="0.7" right="0.7" top="0.75" bottom="0.75" header="0.3" footer="0.3"/>
  <pageSetup scale="41" fitToHeight="0" orientation="landscape" horizontalDpi="360" verticalDpi="360" r:id="rId1"/>
  <headerFooter>
    <oddHeader>&amp;C&amp;"-,Bold"&amp;18Debt Snowball Calculator</oddHeader>
    <oddFooter>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DE2F-7022-4E44-AD98-563C3B7B4F59}">
  <dimension ref="A1:Y135"/>
  <sheetViews>
    <sheetView showGridLines="0" zoomScale="73" zoomScaleNormal="73" workbookViewId="0">
      <pane ySplit="4" topLeftCell="A86" activePane="bottomLeft" state="frozen"/>
      <selection pane="bottomLeft" activeCell="A127" sqref="A127"/>
    </sheetView>
  </sheetViews>
  <sheetFormatPr defaultRowHeight="14.5" x14ac:dyDescent="0.35"/>
  <cols>
    <col min="1" max="1" width="23.54296875" style="7" customWidth="1"/>
    <col min="2" max="23" width="10.54296875" style="5" customWidth="1"/>
    <col min="24" max="24" width="13.1796875" customWidth="1"/>
  </cols>
  <sheetData>
    <row r="1" spans="1:25" ht="15" thickBot="1" x14ac:dyDescent="0.4"/>
    <row r="2" spans="1:25" ht="15.5" thickTop="1" thickBot="1" x14ac:dyDescent="0.4">
      <c r="A2" s="27" t="s">
        <v>4</v>
      </c>
      <c r="B2" s="65" t="str">
        <f>'Snowball Details'!B4</f>
        <v>Credit Card 1</v>
      </c>
      <c r="C2" s="66"/>
      <c r="D2" s="65" t="str">
        <f>'Snowball Details'!D4</f>
        <v>Credit Card 5</v>
      </c>
      <c r="E2" s="66"/>
      <c r="F2" s="65" t="str">
        <f>'Snowball Details'!F4</f>
        <v>CC 3</v>
      </c>
      <c r="G2" s="66"/>
      <c r="H2" s="65" t="str">
        <f>'Snowball Details'!H4</f>
        <v>Truck</v>
      </c>
      <c r="I2" s="66"/>
      <c r="J2" s="65" t="str">
        <f>'Snowball Details'!J4</f>
        <v>CC4</v>
      </c>
      <c r="K2" s="66"/>
      <c r="L2" s="65" t="str">
        <f>'Snowball Details'!L4</f>
        <v>Student Loan</v>
      </c>
      <c r="M2" s="66"/>
      <c r="N2" s="65" t="str">
        <f>'Snowball Details'!N4</f>
        <v>Rental Property</v>
      </c>
      <c r="O2" s="66"/>
      <c r="P2" s="65" t="str">
        <f>'Snowball Details'!P4</f>
        <v>Primary Home</v>
      </c>
      <c r="Q2" s="66"/>
      <c r="R2" s="65">
        <f>'Snowball Details'!R4</f>
        <v>0</v>
      </c>
      <c r="S2" s="66"/>
      <c r="T2" s="65">
        <f>'Snowball Details'!T4</f>
        <v>0</v>
      </c>
      <c r="U2" s="66"/>
      <c r="V2" s="25" t="s">
        <v>11</v>
      </c>
      <c r="W2" s="25" t="s">
        <v>12</v>
      </c>
      <c r="Y2" s="31" t="s">
        <v>10</v>
      </c>
    </row>
    <row r="4" spans="1:25" s="15" customFormat="1" ht="29" x14ac:dyDescent="0.35">
      <c r="A4" s="29" t="s">
        <v>5</v>
      </c>
      <c r="B4" s="30" t="s">
        <v>14</v>
      </c>
      <c r="C4" s="30" t="s">
        <v>13</v>
      </c>
      <c r="D4" s="30" t="s">
        <v>14</v>
      </c>
      <c r="E4" s="30" t="s">
        <v>13</v>
      </c>
      <c r="F4" s="30" t="s">
        <v>14</v>
      </c>
      <c r="G4" s="30" t="s">
        <v>13</v>
      </c>
      <c r="H4" s="30" t="s">
        <v>14</v>
      </c>
      <c r="I4" s="30" t="s">
        <v>13</v>
      </c>
      <c r="J4" s="30" t="s">
        <v>14</v>
      </c>
      <c r="K4" s="30" t="s">
        <v>13</v>
      </c>
      <c r="L4" s="30" t="s">
        <v>14</v>
      </c>
      <c r="M4" s="30" t="s">
        <v>13</v>
      </c>
      <c r="N4" s="30" t="s">
        <v>14</v>
      </c>
      <c r="O4" s="30" t="s">
        <v>13</v>
      </c>
      <c r="P4" s="30" t="s">
        <v>14</v>
      </c>
      <c r="Q4" s="30" t="s">
        <v>13</v>
      </c>
      <c r="R4" s="30" t="s">
        <v>14</v>
      </c>
      <c r="S4" s="30" t="s">
        <v>13</v>
      </c>
      <c r="T4" s="30" t="s">
        <v>14</v>
      </c>
      <c r="U4" s="30" t="s">
        <v>13</v>
      </c>
      <c r="V4" s="30" t="s">
        <v>8</v>
      </c>
      <c r="W4" s="30" t="s">
        <v>8</v>
      </c>
      <c r="X4" s="29" t="s">
        <v>15</v>
      </c>
    </row>
    <row r="5" spans="1:25" x14ac:dyDescent="0.35">
      <c r="A5" s="8">
        <f>'Snowball Details'!A10</f>
        <v>44986</v>
      </c>
      <c r="B5" s="26">
        <f>IFERROR(IF('Snowball Details'!B$5*(1+'Snowball Details'!B$6/12)&gt;'Snowball Details'!B$2+'Snowball Details'!B$7,0,'Snowball Details'!B$2+'Snowball Details'!B$7-('Snowball Details'!B$5*(1+'Snowball Details'!B$6/12))),0)</f>
        <v>0</v>
      </c>
      <c r="C5" s="26">
        <f>IFERROR(IF(OR('Snowball Details'!C$5=0,'Snowball Details'!C5*(1+'Snowball Details'!B$6/12)&lt;'Snowball Details'!B$7+'Snowball Details'!B2),0,IF('Snowball Details'!C5*(1+'Snowball Details'!B$6/12)&lt;$V5,'Snowball Details'!B9*(1+'Snowball Details'!B$6/12)-'Snowball Details'!B$2-'Snowball Details'!B$7,SUM(D5,F5,H5,J5,L5,N5,P5,R5,T5))),0)</f>
        <v>0</v>
      </c>
      <c r="D5" s="26">
        <f>IFERROR(IF('Snowball Details'!D$5*(1+'Snowball Details'!D$6/12)&gt;'Snowball Details'!D$7,0,'Snowball Details'!D$7),0)</f>
        <v>0</v>
      </c>
      <c r="E5" s="26">
        <f>IFERROR(IF(OR('Snowball Details'!D5=0,'Snowball Details'!D5*(1+'Snowball Details'!D$6/12)&lt;'Snowball Details'!D$7),0,IF('Snowball Details'!D5*(1+'Snowball Details'!D$6/12)-'Snowball Details'!D$7&lt;$V5,'Snowball Details'!D5*(1+'Snowball Details'!D$6/12)-'Snowball Details'!D$7,SUM($V5-C5))),0)</f>
        <v>0</v>
      </c>
      <c r="F5" s="26">
        <f>IFERROR(IF('Snowball Details'!F$5*(1+'Snowball Details'!F$6/12)&gt;'Snowball Details'!F$7,0,'Snowball Details'!F$7),0)</f>
        <v>0</v>
      </c>
      <c r="G5" s="26">
        <f>IFERROR(IF(OR('Snowball Details'!F5=0,'Snowball Details'!F5*(1+'Snowball Details'!F$6/12)&lt;'Snowball Details'!F$7),0,IF('Snowball Details'!F5*(1+'Snowball Details'!F$6/12)-'Snowball Details'!F$7&lt;$V5,'Snowball Details'!F5*(1+'Snowball Details'!F$6/12)-'Snowball Details'!F$7,SUM($V5-E5-C5))),0)</f>
        <v>0</v>
      </c>
      <c r="H5" s="26">
        <f>IFERROR(IF('Snowball Details'!H$5*(1+'Snowball Details'!H$6/12)&gt;'Snowball Details'!H$7,0,'Snowball Details'!H$7),0)</f>
        <v>0</v>
      </c>
      <c r="I5" s="26">
        <f>IFERROR(IF(OR('Snowball Details'!H5=0,'Snowball Details'!H5*(1+'Snowball Details'!H$6/12)&lt;'Snowball Details'!H$7),0,IF('Snowball Details'!H5*(1+'Snowball Details'!H$6/12)-'Snowball Details'!H$7&lt;$V5,'Snowball Details'!H5*(1+'Snowball Details'!H$6/12)-'Snowball Details'!H$7,SUM($V5-G5-E5-C5))),0)</f>
        <v>0</v>
      </c>
      <c r="J5" s="26">
        <f>IFERROR(IF('Snowball Details'!J$5*(1+'Snowball Details'!J$6/12)&gt;'Snowball Details'!J$7,0,'Snowball Details'!J$7),0)</f>
        <v>0</v>
      </c>
      <c r="K5" s="26">
        <f>IFERROR(IF(OR('Snowball Details'!J5=0,'Snowball Details'!J5*(1+'Snowball Details'!J$6/12)&lt;'Snowball Details'!J$7),0,IF('Snowball Details'!J5*(1+'Snowball Details'!J$6/12)-'Snowball Details'!J$7&lt;$V5,'Snowball Details'!J5*(1+'Snowball Details'!J$6/12)-'Snowball Details'!J$7,SUM($V5-I5-G5-E5-C5))),0)</f>
        <v>0</v>
      </c>
      <c r="L5" s="26">
        <f>IFERROR(IF('Snowball Details'!L$5*(1+'Snowball Details'!L$6/12)&gt;'Snowball Details'!L$7,0,'Snowball Details'!L$7),0)</f>
        <v>0</v>
      </c>
      <c r="M5" s="26">
        <f>IFERROR(IF(OR('Snowball Details'!L5=0,'Snowball Details'!L5*(1+'Snowball Details'!L$6/12)&lt;'Snowball Details'!L$7),0,IF('Snowball Details'!L5*(1+'Snowball Details'!L$6/12)-'Snowball Details'!L$7&lt;$V5,'Snowball Details'!L5*(1+'Snowball Details'!L$6/12)-'Snowball Details'!L$7,SUM($V5-K5-I5-G5-E5-C5))),0)</f>
        <v>0</v>
      </c>
      <c r="N5" s="26">
        <f>IFERROR(IF('Snowball Details'!N$5*(1+'Snowball Details'!L$6/12)&gt;'Snowball Details'!N$7,0,'Snowball Details'!N$7),0)</f>
        <v>0</v>
      </c>
      <c r="O5" s="26">
        <f>IFERROR(IF(OR('Snowball Details'!N5=0,'Snowball Details'!N5*(1+'Snowball Details'!N$6/12)&lt;'Snowball Details'!N$7),0,IF('Snowball Details'!N5*(1+'Snowball Details'!N$6/12)-'Snowball Details'!N$7&lt;$V5,'Snowball Details'!N5*(1+'Snowball Details'!N$6/12)-'Snowball Details'!N$7,SUM($V5-M5-K5-I5-G5-E5-C5))),0)</f>
        <v>0</v>
      </c>
      <c r="P5" s="26">
        <f>IFERROR(IF('Snowball Details'!P$5*(1+'Snowball Details'!P$6/12)&gt;'Snowball Details'!P$7,0,'Snowball Details'!P$7),0)</f>
        <v>0</v>
      </c>
      <c r="Q5" s="26">
        <f>IFERROR(IF(OR('Snowball Details'!P5=0,'Snowball Details'!P5*(1+'Snowball Details'!P$6/12)&lt;'Snowball Details'!P$7),0,IF('Snowball Details'!P5*(1+'Snowball Details'!P$6/12)-'Snowball Details'!P$7&lt;$V5,'Snowball Details'!P5*(1+'Snowball Details'!P$6/12)-'Snowball Details'!P$7,SUM($V5-O5-M5-K5-I5-G5-E5-C5))),0)</f>
        <v>0</v>
      </c>
      <c r="R5" s="26">
        <f>IFERROR(IF('Snowball Details'!R$5*(1+'Snowball Details'!R$6/12)&gt;'Snowball Details'!R$7,0,'Snowball Details'!R$7),0)</f>
        <v>0</v>
      </c>
      <c r="S5" s="26">
        <f>IFERROR(IF(OR('Snowball Details'!R5=0,'Snowball Details'!R5*(1+'Snowball Details'!R$6/12)&lt;'Snowball Details'!R$7),0,IF('Snowball Details'!R5*(1+'Snowball Details'!R$6/12)-'Snowball Details'!R$7&lt;$V5,'Snowball Details'!R5*(1+'Snowball Details'!R$6/12)-'Snowball Details'!R$7,SUM($V5-Q5-O5-M5-K5-I5-G5-E5-C5))),0)</f>
        <v>0</v>
      </c>
      <c r="T5" s="26">
        <f>IFERROR(IF('Snowball Details'!T$5*(1+'Snowball Details'!T$6/12)&gt;'Snowball Details'!T$7,0,'Snowball Details'!T$7),0)</f>
        <v>0</v>
      </c>
      <c r="U5" s="26">
        <f>IFERROR(IF(OR('Snowball Details'!T5=0,'Snowball Details'!T5*(1+'Snowball Details'!T$6/12)&lt;'Snowball Details'!T$7),0,IF('Snowball Details'!T5*(1+'Snowball Details'!T$6/12)-'Snowball Details'!T$7&lt;$V5,'Snowball Details'!T5*(1+'Snowball Details'!T$6/12)-'Snowball Details'!T$7,SUM($V5-S5-Q5-O5-M5-K5-I5-G5-E5-C5))),0)</f>
        <v>0</v>
      </c>
      <c r="V5" s="26">
        <f>SUM(B5,D5,F5,H5,J5,L5,N5,P5,R5,T5)</f>
        <v>0</v>
      </c>
      <c r="W5" s="26">
        <f>SUM(C5,E5,G5,I5,K5,M5,O5,Q5,S5,U5)</f>
        <v>0</v>
      </c>
      <c r="X5" s="26">
        <f>V5-W5</f>
        <v>0</v>
      </c>
    </row>
    <row r="6" spans="1:25" x14ac:dyDescent="0.35">
      <c r="A6" s="9">
        <f>DATE(YEAR(A5),MONTH(A5)+1,1)</f>
        <v>45017</v>
      </c>
      <c r="B6" s="26">
        <f>IFERROR(IF('Snowball Details'!C10*(1+'Snowball Details'!B$6/12)&gt;='Snowball Details'!B$2+'Snowball Details'!B$7,0,'Snowball Details'!B$2+'Snowball Details'!B$7-('Snowball Details'!C10*(1+'Snowball Details'!B$6/12))),0)</f>
        <v>0</v>
      </c>
      <c r="C6" s="26">
        <f>IFERROR(IF(OR('Snowball Details'!C10=0,'Snowball Details'!C10*(1+'Snowball Details'!B$6/12)&lt;'Snowball Details'!B$7+'Snowball Details'!B$2),0,IF('Snowball Details'!C10*(1+'Snowball Details'!B$6/12)&lt;$V6,'Snowball Details'!C10*(1+'Snowball Details'!B$6/12)-'Snowball Details'!B$2-'Snowball Details'!B$7,SUM(D6,F6,H6,J6,L6,N6,P6,R6,T6))),0)</f>
        <v>0</v>
      </c>
      <c r="D6" s="26">
        <f>IFERROR(IF('Snowball Details'!E10*(1+'Snowball Details'!D$6/12)&gt;='Snowball Details'!D$7,0,'Snowball Details'!D$7-('Snowball Details'!E10*(1+'Snowball Details'!D$6/12))),0)</f>
        <v>0</v>
      </c>
      <c r="E6" s="26">
        <f>IFERROR(IF(OR('Snowball Details'!E10=0,'Snowball Details'!E10*(1+'Snowball Details'!D$6/12)&lt;'Snowball Details'!D$7),0,IF('Snowball Details'!E10*(1+'Snowball Details'!D$6/12)-'Snowball Details'!D$7&lt;$V6,'Snowball Details'!E10*(1+'Snowball Details'!D$6/12)-'Snowball Details'!D$7,SUM($V6-C6))),0)</f>
        <v>0</v>
      </c>
      <c r="F6" s="26">
        <f>IFERROR(IF('Snowball Details'!G10*(1+'Snowball Details'!F$6/12)&gt;='Snowball Details'!F$7,0,'Snowball Details'!F$7-('Snowball Details'!G10*(1+'Snowball Details'!F$6/12))),0)</f>
        <v>0</v>
      </c>
      <c r="G6" s="26">
        <f>IFERROR(IF(OR('Snowball Details'!G10=0,'Snowball Details'!G10*(1+'Snowball Details'!F$6/12)&lt;'Snowball Details'!F$7),0,IF('Snowball Details'!G10*(1+'Snowball Details'!F$6/12)-'Snowball Details'!F$7&lt;$V6-SUM(E6,C6),'Snowball Details'!G10*(1+'Snowball Details'!F$6/12)-'Snowball Details'!F$7,$V6-SUM(E6,C6))),0)</f>
        <v>0</v>
      </c>
      <c r="H6" s="26">
        <f>IFERROR(IF('Snowball Details'!I10*(1+'Snowball Details'!H$6/12)&gt;='Snowball Details'!H$7,0,'Snowball Details'!H$7-('Snowball Details'!I10*(1+'Snowball Details'!H$6/12))),0)</f>
        <v>0</v>
      </c>
      <c r="I6" s="26">
        <f>IFERROR(IF(OR('Snowball Details'!I10=0,'Snowball Details'!I10*(1+'Snowball Details'!H$6/12)&lt;'Snowball Details'!H$7),0,IF('Snowball Details'!I10*(1+'Snowball Details'!H$6/12)-'Snowball Details'!H$7&lt;$V6-SUM(G6,E6,C6),'Snowball Details'!I10*(1+'Snowball Details'!H$6/12)-'Snowball Details'!H$7,$V6-SUM(G6,E6,C6))),0)</f>
        <v>0</v>
      </c>
      <c r="J6" s="26">
        <f>IFERROR(IF('Snowball Details'!K10*(1+'Snowball Details'!J$6/12)&gt;='Snowball Details'!J$7,0,'Snowball Details'!J$7-('Snowball Details'!K10*(1+'Snowball Details'!J$6/12))),0)</f>
        <v>0</v>
      </c>
      <c r="K6" s="26">
        <f>IFERROR(IF(OR('Snowball Details'!K10=0,'Snowball Details'!K10*(1+'Snowball Details'!J$6/12)&lt;'Snowball Details'!J$7),0,IF('Snowball Details'!K10*(1+'Snowball Details'!J$6/12)-'Snowball Details'!J$7&lt;$V6-SUM(I6,G6,E6,C6),'Snowball Details'!K10*(1+'Snowball Details'!J$6/12)-'Snowball Details'!J$7,$V6-SUM(I6,G6,E6,C6))),0)</f>
        <v>0</v>
      </c>
      <c r="L6" s="26">
        <f>IFERROR(IF('Snowball Details'!M10*(1+'Snowball Details'!L$6/12)&gt;='Snowball Details'!L$7,0,'Snowball Details'!L$7-('Snowball Details'!M10*(1+'Snowball Details'!L$6/12))),0)</f>
        <v>0</v>
      </c>
      <c r="M6" s="26">
        <f>IFERROR(IF(OR('Snowball Details'!M10=0,'Snowball Details'!M10*(1+'Snowball Details'!L$6/12)&lt;'Snowball Details'!L$7),0,IF('Snowball Details'!M10*(1+'Snowball Details'!L$6/12)-'Snowball Details'!L$7&lt;$V6-SUM(K6,I6,G6,E6,C6),'Snowball Details'!M10*(1+'Snowball Details'!L$6/12)-'Snowball Details'!L$7,$V6-SUM(K6,I6,G6,E6,C6))),0)</f>
        <v>0</v>
      </c>
      <c r="N6" s="26">
        <f>IFERROR(IF('Snowball Details'!O10*(1+'Snowball Details'!N$6/12)&gt;='Snowball Details'!N$7,0,'Snowball Details'!N$7-('Snowball Details'!O10*(1+'Snowball Details'!N$6/12))),0)</f>
        <v>0</v>
      </c>
      <c r="O6" s="26">
        <f>IFERROR(IF(OR('Snowball Details'!O10=0,('Snowball Details'!O10*(1+'Snowball Details'!N$6/12)&lt;'Snowball Details'!N$7)),0,IF('Snowball Details'!O10*(1+'Snowball Details'!N$6/12)-'Snowball Details'!N$7&lt;$V6-SUM(M6,K6,I6,G6,E6,C6),'Snowball Details'!O10*(1+'Snowball Details'!N$6/12)-'Snowball Details'!N$7,$V6-SUM(M6,K6,I6,G6,E6,C6))),0)</f>
        <v>0</v>
      </c>
      <c r="P6" s="26">
        <f>IFERROR(IF('Snowball Details'!Q10*(1+'Snowball Details'!P$6/12)&gt;='Snowball Details'!P$7,0,'Snowball Details'!P$7-('Snowball Details'!Q10*(1+'Snowball Details'!P$6/12))),0)</f>
        <v>0</v>
      </c>
      <c r="Q6" s="26">
        <f>IFERROR(IF(OR('Snowball Details'!Q10=0,('Snowball Details'!Q10*(1+'Snowball Details'!P$6/12)&lt;'Snowball Details'!P$7)),0,IF('Snowball Details'!Q10*(1+'Snowball Details'!P$6/12)-'Snowball Details'!P$7&lt;$V6-SUM(O6,M6,K6,I6,G6,E6,C6),'Snowball Details'!Q10*(1+'Snowball Details'!P$6/12)-'Snowball Details'!P$7,$V6-SUM(O6,M6,K6,I6,G6,E6,C6))),0)</f>
        <v>0</v>
      </c>
      <c r="R6" s="26">
        <f>IFERROR(IF('Snowball Details'!S10*(1+'Snowball Details'!R$6/12)&gt;='Snowball Details'!R$7,0,'Snowball Details'!R$7-('Snowball Details'!S10*(1+'Snowball Details'!R$6/12))),0)</f>
        <v>0</v>
      </c>
      <c r="S6" s="26">
        <f>IFERROR(IF(OR('Snowball Details'!S10=0,('Snowball Details'!S10*(1+'Snowball Details'!R$6/12)&lt;'Snowball Details'!R$7)),0,IF('Snowball Details'!S10*(1+'Snowball Details'!R$6/12)-'Snowball Details'!R$7&lt;$V6-SUM(Q6,O6,M6,K6,I6,G6,E6,C6),'Snowball Details'!S10*(1+'Snowball Details'!R$6/12)-'Snowball Details'!R$7,$V6-SUM(Q6,O6,M6,K6,I6,G6,E6,C6))),0)</f>
        <v>0</v>
      </c>
      <c r="T6" s="26">
        <f>IFERROR(IF('Snowball Details'!U10*(1+'Snowball Details'!T$6/12)&gt;='Snowball Details'!T$7,0,'Snowball Details'!T$7-('Snowball Details'!U10*(1+'Snowball Details'!T$6/12))),0)</f>
        <v>0</v>
      </c>
      <c r="U6" s="26">
        <f>IFERROR(IF(OR('Snowball Details'!U10=0,('Snowball Details'!U10*(1+'Snowball Details'!T$6/12)&lt;'Snowball Details'!T$7)),0,IF('Snowball Details'!U10*(1+'Snowball Details'!T$6/12)-'Snowball Details'!T$7&lt;$V6-SUM(S6,Q6,O6,M6,K6,I6,G6,E6,C6),'Snowball Details'!U10*(1+'Snowball Details'!T$6/12)-'Snowball Details'!T$7,$V6-SUM(S6,Q6,O6,M6,K6,I6,G6,E6,C6))),0)</f>
        <v>0</v>
      </c>
      <c r="V6" s="26">
        <f t="shared" ref="V6:V69" si="0">SUM(B6,D6,F6,H6,J6,L6,N6,P6,R6,T6)</f>
        <v>0</v>
      </c>
      <c r="W6" s="26">
        <f t="shared" ref="W6:W69" si="1">SUM(C6,E6,G6,I6,K6,M6,O6,Q6,S6,U6)</f>
        <v>0</v>
      </c>
      <c r="X6" s="26">
        <f t="shared" ref="X6:X69" si="2">V6-W6</f>
        <v>0</v>
      </c>
    </row>
    <row r="7" spans="1:25" x14ac:dyDescent="0.35">
      <c r="A7" s="9">
        <f t="shared" ref="A7:A70" si="3">DATE(YEAR(A6),MONTH(A6)+1,1)</f>
        <v>45047</v>
      </c>
      <c r="B7" s="26">
        <f>IFERROR(IF('Snowball Details'!C11*(1+'Snowball Details'!B$6/12)&gt;='Snowball Details'!B$2+'Snowball Details'!B$7,0,'Snowball Details'!B$2+'Snowball Details'!B$7-('Snowball Details'!C11*(1+'Snowball Details'!B$6/12))),0)</f>
        <v>0</v>
      </c>
      <c r="C7" s="26">
        <f>IFERROR(IF(OR('Snowball Details'!C11=0,'Snowball Details'!C11*(1+'Snowball Details'!B$6/12)&lt;'Snowball Details'!B$7+'Snowball Details'!B$2),0,IF('Snowball Details'!C11*(1+'Snowball Details'!B$6/12)&lt;$V7,'Snowball Details'!C11*(1+'Snowball Details'!B$6/12)-'Snowball Details'!B$2-'Snowball Details'!B$7,SUM(D7,F7,H7,J7,L7,N7,P7,R7,T7))),0)</f>
        <v>0</v>
      </c>
      <c r="D7" s="26">
        <f>IFERROR(IF('Snowball Details'!E11*(1+'Snowball Details'!D$6/12)&gt;='Snowball Details'!D$7,0,'Snowball Details'!D$7-('Snowball Details'!E11*(1+'Snowball Details'!D$6/12))),0)</f>
        <v>0</v>
      </c>
      <c r="E7" s="26">
        <f>IFERROR(IF(OR('Snowball Details'!E11=0,'Snowball Details'!E11*(1+'Snowball Details'!D$6/12)&lt;'Snowball Details'!D$7),0,IF('Snowball Details'!E11*(1+'Snowball Details'!D$6/12)-'Snowball Details'!D$7&lt;$V7,'Snowball Details'!E11*(1+'Snowball Details'!D$6/12)-'Snowball Details'!D$7,SUM($V7-C7))),0)</f>
        <v>0</v>
      </c>
      <c r="F7" s="26">
        <f>IFERROR(IF('Snowball Details'!G11*(1+'Snowball Details'!F$6/12)&gt;='Snowball Details'!F$7,0,'Snowball Details'!F$7-('Snowball Details'!G11*(1+'Snowball Details'!F$6/12))),0)</f>
        <v>0</v>
      </c>
      <c r="G7" s="26">
        <f>IFERROR(IF(OR('Snowball Details'!G11=0,'Snowball Details'!G11*(1+'Snowball Details'!F$6/12)&lt;'Snowball Details'!F$7),0,IF('Snowball Details'!G11*(1+'Snowball Details'!F$6/12)-'Snowball Details'!F$7&lt;$V7-SUM(E7,C7),'Snowball Details'!G11*(1+'Snowball Details'!F$6/12)-'Snowball Details'!F$7,$V7-SUM(E7,C7))),0)</f>
        <v>0</v>
      </c>
      <c r="H7" s="26">
        <f>IFERROR(IF('Snowball Details'!I11*(1+'Snowball Details'!H$6/12)&gt;='Snowball Details'!H$7,0,'Snowball Details'!H$7-('Snowball Details'!I11*(1+'Snowball Details'!H$6/12))),0)</f>
        <v>0</v>
      </c>
      <c r="I7" s="26">
        <f>IFERROR(IF(OR('Snowball Details'!I11=0,'Snowball Details'!I11*(1+'Snowball Details'!H$6/12)&lt;'Snowball Details'!H$7),0,IF('Snowball Details'!I11*(1+'Snowball Details'!H$6/12)-'Snowball Details'!H$7&lt;$V7-SUM(G7,E7,C7),'Snowball Details'!I11*(1+'Snowball Details'!H$6/12)-'Snowball Details'!H$7,$V7-SUM(G7,E7,C7))),0)</f>
        <v>0</v>
      </c>
      <c r="J7" s="26">
        <f>IFERROR(IF('Snowball Details'!K11*(1+'Snowball Details'!J$6/12)&gt;='Snowball Details'!J$7,0,'Snowball Details'!J$7-('Snowball Details'!K11*(1+'Snowball Details'!J$6/12))),0)</f>
        <v>0</v>
      </c>
      <c r="K7" s="26">
        <f>IFERROR(IF(OR('Snowball Details'!K11=0,'Snowball Details'!K11*(1+'Snowball Details'!J$6/12)&lt;'Snowball Details'!J$7),0,IF('Snowball Details'!K11*(1+'Snowball Details'!J$6/12)-'Snowball Details'!J$7&lt;$V7-SUM(I7,G7,E7,C7),'Snowball Details'!K11*(1+'Snowball Details'!J$6/12)-'Snowball Details'!J$7,$V7-SUM(I7,G7,E7,C7))),0)</f>
        <v>0</v>
      </c>
      <c r="L7" s="26">
        <f>IFERROR(IF('Snowball Details'!M11*(1+'Snowball Details'!L$6/12)&gt;='Snowball Details'!L$7,0,'Snowball Details'!L$7-('Snowball Details'!M11*(1+'Snowball Details'!L$6/12))),0)</f>
        <v>0</v>
      </c>
      <c r="M7" s="26">
        <f>IFERROR(IF(OR('Snowball Details'!M11=0,'Snowball Details'!M11*(1+'Snowball Details'!L$6/12)&lt;'Snowball Details'!L$7),0,IF('Snowball Details'!M11*(1+'Snowball Details'!L$6/12)-'Snowball Details'!L$7&lt;$V7-SUM(K7,I7,G7,E7,C7),'Snowball Details'!M11*(1+'Snowball Details'!L$6/12)-'Snowball Details'!L$7,$V7-SUM(K7,I7,G7,E7,C7))),0)</f>
        <v>0</v>
      </c>
      <c r="N7" s="26">
        <f>IFERROR(IF('Snowball Details'!O11*(1+'Snowball Details'!N$6/12)&gt;='Snowball Details'!N$7,0,'Snowball Details'!N$7-('Snowball Details'!O11*(1+'Snowball Details'!N$6/12))),0)</f>
        <v>0</v>
      </c>
      <c r="O7" s="26">
        <f>IFERROR(IF(OR('Snowball Details'!O11=0,('Snowball Details'!O11*(1+'Snowball Details'!N$6/12)&lt;'Snowball Details'!N$7)),0,IF('Snowball Details'!O11*(1+'Snowball Details'!N$6/12)-'Snowball Details'!N$7&lt;$V7-SUM(M7,K7,I7,G7,E7,C7),'Snowball Details'!O11*(1+'Snowball Details'!N$6/12)-'Snowball Details'!N$7,$V7-SUM(M7,K7,I7,G7,E7,C7))),0)</f>
        <v>0</v>
      </c>
      <c r="P7" s="26">
        <f>IFERROR(IF('Snowball Details'!Q11*(1+'Snowball Details'!P$6/12)&gt;='Snowball Details'!P$7,0,'Snowball Details'!P$7-('Snowball Details'!Q11*(1+'Snowball Details'!P$6/12))),0)</f>
        <v>0</v>
      </c>
      <c r="Q7" s="26">
        <f>IFERROR(IF(OR('Snowball Details'!Q11=0,('Snowball Details'!Q11*(1+'Snowball Details'!P$6/12)&lt;'Snowball Details'!P$7)),0,IF('Snowball Details'!Q11*(1+'Snowball Details'!P$6/12)-'Snowball Details'!P$7&lt;$V7-SUM(O7,M7,K7,I7,G7,E7,C7),'Snowball Details'!Q11*(1+'Snowball Details'!P$6/12)-'Snowball Details'!P$7,$V7-SUM(O7,M7,K7,I7,G7,E7,C7))),0)</f>
        <v>0</v>
      </c>
      <c r="R7" s="26">
        <f>IFERROR(IF('Snowball Details'!S11*(1+'Snowball Details'!R$6/12)&gt;='Snowball Details'!R$7,0,'Snowball Details'!R$7-('Snowball Details'!S11*(1+'Snowball Details'!R$6/12))),0)</f>
        <v>0</v>
      </c>
      <c r="S7" s="26">
        <f>IFERROR(IF(OR('Snowball Details'!S11=0,('Snowball Details'!S11*(1+'Snowball Details'!R$6/12)&lt;'Snowball Details'!R$7)),0,IF('Snowball Details'!S11*(1+'Snowball Details'!R$6/12)-'Snowball Details'!R$7&lt;$V7-SUM(Q7,O7,M7,K7,I7,G7,E7,C7),'Snowball Details'!S11*(1+'Snowball Details'!R$6/12)-'Snowball Details'!R$7,$V7-SUM(Q7,O7,M7,K7,I7,G7,E7,C7))),0)</f>
        <v>0</v>
      </c>
      <c r="T7" s="26">
        <f>IFERROR(IF('Snowball Details'!U11*(1+'Snowball Details'!T$6/12)&gt;='Snowball Details'!T$7,0,'Snowball Details'!T$7-('Snowball Details'!U11*(1+'Snowball Details'!T$6/12))),0)</f>
        <v>0</v>
      </c>
      <c r="U7" s="26">
        <f>IFERROR(IF(OR('Snowball Details'!U11=0,('Snowball Details'!U11*(1+'Snowball Details'!T$6/12)&lt;'Snowball Details'!T$7)),0,IF('Snowball Details'!U11*(1+'Snowball Details'!T$6/12)-'Snowball Details'!T$7&lt;$V7-SUM(S7,Q7,O7,M7,K7,I7,G7,E7,C7),'Snowball Details'!U11*(1+'Snowball Details'!T$6/12)-'Snowball Details'!T$7,$V7-SUM(S7,Q7,O7,M7,K7,I7,G7,E7,C7))),0)</f>
        <v>0</v>
      </c>
      <c r="V7" s="26">
        <f t="shared" si="0"/>
        <v>0</v>
      </c>
      <c r="W7" s="26">
        <f t="shared" si="1"/>
        <v>0</v>
      </c>
      <c r="X7" s="26">
        <f t="shared" si="2"/>
        <v>0</v>
      </c>
    </row>
    <row r="8" spans="1:25" x14ac:dyDescent="0.35">
      <c r="A8" s="9">
        <f t="shared" si="3"/>
        <v>45078</v>
      </c>
      <c r="B8" s="26">
        <f>IFERROR(IF('Snowball Details'!C12*(1+'Snowball Details'!B$6/12)&gt;='Snowball Details'!B$2+'Snowball Details'!B$7,0,'Snowball Details'!B$2+'Snowball Details'!B$7-('Snowball Details'!C12*(1+'Snowball Details'!B$6/12))),0)</f>
        <v>0</v>
      </c>
      <c r="C8" s="26">
        <f>IFERROR(IF(OR('Snowball Details'!C12=0,'Snowball Details'!C12*(1+'Snowball Details'!B$6/12)&lt;'Snowball Details'!B$7+'Snowball Details'!B$2),0,IF('Snowball Details'!C12*(1+'Snowball Details'!B$6/12)&lt;$V8,'Snowball Details'!C12*(1+'Snowball Details'!B$6/12)-'Snowball Details'!B$2-'Snowball Details'!B$7,SUM(D8,F8,H8,J8,L8,N8,P8,R8,T8))),0)</f>
        <v>0</v>
      </c>
      <c r="D8" s="26">
        <f>IFERROR(IF('Snowball Details'!E12*(1+'Snowball Details'!D$6/12)&gt;='Snowball Details'!D$7,0,'Snowball Details'!D$7-('Snowball Details'!E12*(1+'Snowball Details'!D$6/12))),0)</f>
        <v>0</v>
      </c>
      <c r="E8" s="26">
        <f>IFERROR(IF(OR('Snowball Details'!E12=0,'Snowball Details'!E12*(1+'Snowball Details'!D$6/12)&lt;'Snowball Details'!D$7),0,IF('Snowball Details'!E12*(1+'Snowball Details'!D$6/12)-'Snowball Details'!D$7&lt;$V8,'Snowball Details'!E12*(1+'Snowball Details'!D$6/12)-'Snowball Details'!D$7,SUM($V8-C8))),0)</f>
        <v>0</v>
      </c>
      <c r="F8" s="26">
        <f>IFERROR(IF('Snowball Details'!G12*(1+'Snowball Details'!F$6/12)&gt;='Snowball Details'!F$7,0,'Snowball Details'!F$7-('Snowball Details'!G12*(1+'Snowball Details'!F$6/12))),0)</f>
        <v>0</v>
      </c>
      <c r="G8" s="26">
        <f>IFERROR(IF(OR('Snowball Details'!G12=0,'Snowball Details'!G12*(1+'Snowball Details'!F$6/12)&lt;'Snowball Details'!F$7),0,IF('Snowball Details'!G12*(1+'Snowball Details'!F$6/12)-'Snowball Details'!F$7&lt;$V8-SUM(E8,C8),'Snowball Details'!G12*(1+'Snowball Details'!F$6/12)-'Snowball Details'!F$7,$V8-SUM(E8,C8))),0)</f>
        <v>0</v>
      </c>
      <c r="H8" s="26">
        <f>IFERROR(IF('Snowball Details'!I12*(1+'Snowball Details'!H$6/12)&gt;='Snowball Details'!H$7,0,'Snowball Details'!H$7-('Snowball Details'!I12*(1+'Snowball Details'!H$6/12))),0)</f>
        <v>0</v>
      </c>
      <c r="I8" s="26">
        <f>IFERROR(IF(OR('Snowball Details'!I12=0,'Snowball Details'!I12*(1+'Snowball Details'!H$6/12)&lt;'Snowball Details'!H$7),0,IF('Snowball Details'!I12*(1+'Snowball Details'!H$6/12)-'Snowball Details'!H$7&lt;$V8-SUM(G8,E8,C8),'Snowball Details'!I12*(1+'Snowball Details'!H$6/12)-'Snowball Details'!H$7,$V8-SUM(G8,E8,C8))),0)</f>
        <v>0</v>
      </c>
      <c r="J8" s="26">
        <f>IFERROR(IF('Snowball Details'!K12*(1+'Snowball Details'!J$6/12)&gt;='Snowball Details'!J$7,0,'Snowball Details'!J$7-('Snowball Details'!K12*(1+'Snowball Details'!J$6/12))),0)</f>
        <v>0</v>
      </c>
      <c r="K8" s="26">
        <f>IFERROR(IF(OR('Snowball Details'!K12=0,'Snowball Details'!K12*(1+'Snowball Details'!J$6/12)&lt;'Snowball Details'!J$7),0,IF('Snowball Details'!K12*(1+'Snowball Details'!J$6/12)-'Snowball Details'!J$7&lt;$V8-SUM(I8,G8,E8,C8),'Snowball Details'!K12*(1+'Snowball Details'!J$6/12)-'Snowball Details'!J$7,$V8-SUM(I8,G8,E8,C8))),0)</f>
        <v>0</v>
      </c>
      <c r="L8" s="26">
        <f>IFERROR(IF('Snowball Details'!M12*(1+'Snowball Details'!L$6/12)&gt;='Snowball Details'!L$7,0,'Snowball Details'!L$7-('Snowball Details'!M12*(1+'Snowball Details'!L$6/12))),0)</f>
        <v>0</v>
      </c>
      <c r="M8" s="26">
        <f>IFERROR(IF(OR('Snowball Details'!M12=0,'Snowball Details'!M12*(1+'Snowball Details'!L$6/12)&lt;'Snowball Details'!L$7),0,IF('Snowball Details'!M12*(1+'Snowball Details'!L$6/12)-'Snowball Details'!L$7&lt;$V8-SUM(K8,I8,G8,E8,C8),'Snowball Details'!M12*(1+'Snowball Details'!L$6/12)-'Snowball Details'!L$7,$V8-SUM(K8,I8,G8,E8,C8))),0)</f>
        <v>0</v>
      </c>
      <c r="N8" s="26">
        <f>IFERROR(IF('Snowball Details'!O12*(1+'Snowball Details'!N$6/12)&gt;='Snowball Details'!N$7,0,'Snowball Details'!N$7-('Snowball Details'!O12*(1+'Snowball Details'!N$6/12))),0)</f>
        <v>0</v>
      </c>
      <c r="O8" s="26">
        <f>IFERROR(IF(OR('Snowball Details'!O12=0,('Snowball Details'!O12*(1+'Snowball Details'!N$6/12)&lt;'Snowball Details'!N$7)),0,IF('Snowball Details'!O12*(1+'Snowball Details'!N$6/12)-'Snowball Details'!N$7&lt;$V8-SUM(M8,K8,I8,G8,E8,C8),'Snowball Details'!O12*(1+'Snowball Details'!N$6/12)-'Snowball Details'!N$7,$V8-SUM(M8,K8,I8,G8,E8,C8))),0)</f>
        <v>0</v>
      </c>
      <c r="P8" s="26">
        <f>IFERROR(IF('Snowball Details'!Q12*(1+'Snowball Details'!P$6/12)&gt;='Snowball Details'!P$7,0,'Snowball Details'!P$7-('Snowball Details'!Q12*(1+'Snowball Details'!P$6/12))),0)</f>
        <v>0</v>
      </c>
      <c r="Q8" s="26">
        <f>IFERROR(IF(OR('Snowball Details'!Q12=0,('Snowball Details'!Q12*(1+'Snowball Details'!P$6/12)&lt;'Snowball Details'!P$7)),0,IF('Snowball Details'!Q12*(1+'Snowball Details'!P$6/12)-'Snowball Details'!P$7&lt;$V8-SUM(O8,M8,K8,I8,G8,E8,C8),'Snowball Details'!Q12*(1+'Snowball Details'!P$6/12)-'Snowball Details'!P$7,$V8-SUM(O8,M8,K8,I8,G8,E8,C8))),0)</f>
        <v>0</v>
      </c>
      <c r="R8" s="26">
        <f>IFERROR(IF('Snowball Details'!S12*(1+'Snowball Details'!R$6/12)&gt;='Snowball Details'!R$7,0,'Snowball Details'!R$7-('Snowball Details'!S12*(1+'Snowball Details'!R$6/12))),0)</f>
        <v>0</v>
      </c>
      <c r="S8" s="26">
        <f>IFERROR(IF(OR('Snowball Details'!S12=0,('Snowball Details'!S12*(1+'Snowball Details'!R$6/12)&lt;'Snowball Details'!R$7)),0,IF('Snowball Details'!S12*(1+'Snowball Details'!R$6/12)-'Snowball Details'!R$7&lt;$V8-SUM(Q8,O8,M8,K8,I8,G8,E8,C8),'Snowball Details'!S12*(1+'Snowball Details'!R$6/12)-'Snowball Details'!R$7,$V8-SUM(Q8,O8,M8,K8,I8,G8,E8,C8))),0)</f>
        <v>0</v>
      </c>
      <c r="T8" s="26">
        <f>IFERROR(IF('Snowball Details'!U12*(1+'Snowball Details'!T$6/12)&gt;='Snowball Details'!T$7,0,'Snowball Details'!T$7-('Snowball Details'!U12*(1+'Snowball Details'!T$6/12))),0)</f>
        <v>0</v>
      </c>
      <c r="U8" s="26">
        <f>IFERROR(IF(OR('Snowball Details'!U12=0,('Snowball Details'!U12*(1+'Snowball Details'!T$6/12)&lt;'Snowball Details'!T$7)),0,IF('Snowball Details'!U12*(1+'Snowball Details'!T$6/12)-'Snowball Details'!T$7&lt;$V8-SUM(S8,Q8,O8,M8,K8,I8,G8,E8,C8),'Snowball Details'!U12*(1+'Snowball Details'!T$6/12)-'Snowball Details'!T$7,$V8-SUM(S8,Q8,O8,M8,K8,I8,G8,E8,C8))),0)</f>
        <v>0</v>
      </c>
      <c r="V8" s="26">
        <f t="shared" si="0"/>
        <v>0</v>
      </c>
      <c r="W8" s="26">
        <f t="shared" si="1"/>
        <v>0</v>
      </c>
      <c r="X8" s="26">
        <f t="shared" si="2"/>
        <v>0</v>
      </c>
    </row>
    <row r="9" spans="1:25" x14ac:dyDescent="0.35">
      <c r="A9" s="9">
        <f t="shared" si="3"/>
        <v>45108</v>
      </c>
      <c r="B9" s="26">
        <f>IFERROR(IF('Snowball Details'!C13*(1+'Snowball Details'!B$6/12)&gt;='Snowball Details'!B$2+'Snowball Details'!B$7,0,'Snowball Details'!B$2+'Snowball Details'!B$7-('Snowball Details'!C13*(1+'Snowball Details'!B$6/12))),0)</f>
        <v>0</v>
      </c>
      <c r="C9" s="26">
        <f>IFERROR(IF(OR('Snowball Details'!C13=0,'Snowball Details'!C13*(1+'Snowball Details'!B$6/12)&lt;'Snowball Details'!B$7+'Snowball Details'!B$2),0,IF('Snowball Details'!C13*(1+'Snowball Details'!B$6/12)&lt;$V9,'Snowball Details'!C13*(1+'Snowball Details'!B$6/12)-'Snowball Details'!B$2-'Snowball Details'!B$7,SUM(D9,F9,H9,J9,L9,N9,P9,R9,T9))),0)</f>
        <v>0</v>
      </c>
      <c r="D9" s="26">
        <f>IFERROR(IF('Snowball Details'!E13*(1+'Snowball Details'!D$6/12)&gt;='Snowball Details'!D$7,0,'Snowball Details'!D$7-('Snowball Details'!E13*(1+'Snowball Details'!D$6/12))),0)</f>
        <v>0</v>
      </c>
      <c r="E9" s="26">
        <f>IFERROR(IF(OR('Snowball Details'!E13=0,'Snowball Details'!E13*(1+'Snowball Details'!D$6/12)&lt;'Snowball Details'!D$7),0,IF('Snowball Details'!E13*(1+'Snowball Details'!D$6/12)-'Snowball Details'!D$7&lt;$V9,'Snowball Details'!E13*(1+'Snowball Details'!D$6/12)-'Snowball Details'!D$7,SUM($V9-C9))),0)</f>
        <v>0</v>
      </c>
      <c r="F9" s="26">
        <f>IFERROR(IF('Snowball Details'!G13*(1+'Snowball Details'!F$6/12)&gt;='Snowball Details'!F$7,0,'Snowball Details'!F$7-('Snowball Details'!G13*(1+'Snowball Details'!F$6/12))),0)</f>
        <v>0</v>
      </c>
      <c r="G9" s="26">
        <f>IFERROR(IF(OR('Snowball Details'!G13=0,'Snowball Details'!G13*(1+'Snowball Details'!F$6/12)&lt;'Snowball Details'!F$7),0,IF('Snowball Details'!G13*(1+'Snowball Details'!F$6/12)-'Snowball Details'!F$7&lt;$V9-SUM(E9,C9),'Snowball Details'!G13*(1+'Snowball Details'!F$6/12)-'Snowball Details'!F$7,$V9-SUM(E9,C9))),0)</f>
        <v>0</v>
      </c>
      <c r="H9" s="26">
        <f>IFERROR(IF('Snowball Details'!I13*(1+'Snowball Details'!H$6/12)&gt;='Snowball Details'!H$7,0,'Snowball Details'!H$7-('Snowball Details'!I13*(1+'Snowball Details'!H$6/12))),0)</f>
        <v>0</v>
      </c>
      <c r="I9" s="26">
        <f>IFERROR(IF(OR('Snowball Details'!I13=0,'Snowball Details'!I13*(1+'Snowball Details'!H$6/12)&lt;'Snowball Details'!H$7),0,IF('Snowball Details'!I13*(1+'Snowball Details'!H$6/12)-'Snowball Details'!H$7&lt;$V9-SUM(G9,E9,C9),'Snowball Details'!I13*(1+'Snowball Details'!H$6/12)-'Snowball Details'!H$7,$V9-SUM(G9,E9,C9))),0)</f>
        <v>0</v>
      </c>
      <c r="J9" s="26">
        <f>IFERROR(IF('Snowball Details'!K13*(1+'Snowball Details'!J$6/12)&gt;='Snowball Details'!J$7,0,'Snowball Details'!J$7-('Snowball Details'!K13*(1+'Snowball Details'!J$6/12))),0)</f>
        <v>0</v>
      </c>
      <c r="K9" s="26">
        <f>IFERROR(IF(OR('Snowball Details'!K13=0,'Snowball Details'!K13*(1+'Snowball Details'!J$6/12)&lt;'Snowball Details'!J$7),0,IF('Snowball Details'!K13*(1+'Snowball Details'!J$6/12)-'Snowball Details'!J$7&lt;$V9-SUM(I9,G9,E9,C9),'Snowball Details'!K13*(1+'Snowball Details'!J$6/12)-'Snowball Details'!J$7,$V9-SUM(I9,G9,E9,C9))),0)</f>
        <v>0</v>
      </c>
      <c r="L9" s="26">
        <f>IFERROR(IF('Snowball Details'!M13*(1+'Snowball Details'!L$6/12)&gt;='Snowball Details'!L$7,0,'Snowball Details'!L$7-('Snowball Details'!M13*(1+'Snowball Details'!L$6/12))),0)</f>
        <v>0</v>
      </c>
      <c r="M9" s="26">
        <f>IFERROR(IF(OR('Snowball Details'!M13=0,'Snowball Details'!M13*(1+'Snowball Details'!L$6/12)&lt;'Snowball Details'!L$7),0,IF('Snowball Details'!M13*(1+'Snowball Details'!L$6/12)-'Snowball Details'!L$7&lt;$V9-SUM(K9,I9,G9,E9,C9),'Snowball Details'!M13*(1+'Snowball Details'!L$6/12)-'Snowball Details'!L$7,$V9-SUM(K9,I9,G9,E9,C9))),0)</f>
        <v>0</v>
      </c>
      <c r="N9" s="26">
        <f>IFERROR(IF('Snowball Details'!O13*(1+'Snowball Details'!N$6/12)&gt;='Snowball Details'!N$7,0,'Snowball Details'!N$7-('Snowball Details'!O13*(1+'Snowball Details'!N$6/12))),0)</f>
        <v>0</v>
      </c>
      <c r="O9" s="26">
        <f>IFERROR(IF(OR('Snowball Details'!O13=0,('Snowball Details'!O13*(1+'Snowball Details'!N$6/12)&lt;'Snowball Details'!N$7)),0,IF('Snowball Details'!O13*(1+'Snowball Details'!N$6/12)-'Snowball Details'!N$7&lt;$V9-SUM(M9,K9,I9,G9,E9,C9),'Snowball Details'!O13*(1+'Snowball Details'!N$6/12)-'Snowball Details'!N$7,$V9-SUM(M9,K9,I9,G9,E9,C9))),0)</f>
        <v>0</v>
      </c>
      <c r="P9" s="26">
        <f>IFERROR(IF('Snowball Details'!Q13*(1+'Snowball Details'!P$6/12)&gt;='Snowball Details'!P$7,0,'Snowball Details'!P$7-('Snowball Details'!Q13*(1+'Snowball Details'!P$6/12))),0)</f>
        <v>0</v>
      </c>
      <c r="Q9" s="26">
        <f>IFERROR(IF(OR('Snowball Details'!Q13=0,('Snowball Details'!Q13*(1+'Snowball Details'!P$6/12)&lt;'Snowball Details'!P$7)),0,IF('Snowball Details'!Q13*(1+'Snowball Details'!P$6/12)-'Snowball Details'!P$7&lt;$V9-SUM(O9,M9,K9,I9,G9,E9,C9),'Snowball Details'!Q13*(1+'Snowball Details'!P$6/12)-'Snowball Details'!P$7,$V9-SUM(O9,M9,K9,I9,G9,E9,C9))),0)</f>
        <v>0</v>
      </c>
      <c r="R9" s="26">
        <f>IFERROR(IF('Snowball Details'!S13*(1+'Snowball Details'!R$6/12)&gt;='Snowball Details'!R$7,0,'Snowball Details'!R$7-('Snowball Details'!S13*(1+'Snowball Details'!R$6/12))),0)</f>
        <v>0</v>
      </c>
      <c r="S9" s="26">
        <f>IFERROR(IF(OR('Snowball Details'!S13=0,('Snowball Details'!S13*(1+'Snowball Details'!R$6/12)&lt;'Snowball Details'!R$7)),0,IF('Snowball Details'!S13*(1+'Snowball Details'!R$6/12)-'Snowball Details'!R$7&lt;$V9-SUM(Q9,O9,M9,K9,I9,G9,E9,C9),'Snowball Details'!S13*(1+'Snowball Details'!R$6/12)-'Snowball Details'!R$7,$V9-SUM(Q9,O9,M9,K9,I9,G9,E9,C9))),0)</f>
        <v>0</v>
      </c>
      <c r="T9" s="26">
        <f>IFERROR(IF('Snowball Details'!U13*(1+'Snowball Details'!T$6/12)&gt;='Snowball Details'!T$7,0,'Snowball Details'!T$7-('Snowball Details'!U13*(1+'Snowball Details'!T$6/12))),0)</f>
        <v>0</v>
      </c>
      <c r="U9" s="26">
        <f>IFERROR(IF(OR('Snowball Details'!U13=0,('Snowball Details'!U13*(1+'Snowball Details'!T$6/12)&lt;'Snowball Details'!T$7)),0,IF('Snowball Details'!U13*(1+'Snowball Details'!T$6/12)-'Snowball Details'!T$7&lt;$V9-SUM(S9,Q9,O9,M9,K9,I9,G9,E9,C9),'Snowball Details'!U13*(1+'Snowball Details'!T$6/12)-'Snowball Details'!T$7,$V9-SUM(S9,Q9,O9,M9,K9,I9,G9,E9,C9))),0)</f>
        <v>0</v>
      </c>
      <c r="V9" s="26">
        <f t="shared" si="0"/>
        <v>0</v>
      </c>
      <c r="W9" s="26">
        <f t="shared" si="1"/>
        <v>0</v>
      </c>
      <c r="X9" s="26">
        <f t="shared" si="2"/>
        <v>0</v>
      </c>
    </row>
    <row r="10" spans="1:25" x14ac:dyDescent="0.35">
      <c r="A10" s="9">
        <f t="shared" si="3"/>
        <v>45139</v>
      </c>
      <c r="B10" s="26">
        <f>IFERROR(IF('Snowball Details'!C14*(1+'Snowball Details'!B$6/12)&gt;='Snowball Details'!B$2+'Snowball Details'!B$7,0,'Snowball Details'!B$2+'Snowball Details'!B$7-('Snowball Details'!C14*(1+'Snowball Details'!B$6/12))),0)</f>
        <v>0</v>
      </c>
      <c r="C10" s="26">
        <f>IFERROR(IF(OR('Snowball Details'!C14=0,'Snowball Details'!C14*(1+'Snowball Details'!B$6/12)&lt;'Snowball Details'!B$7+'Snowball Details'!B$2),0,IF('Snowball Details'!C14*(1+'Snowball Details'!B$6/12)&lt;$V10,'Snowball Details'!C14*(1+'Snowball Details'!B$6/12)-'Snowball Details'!B$2-'Snowball Details'!B$7,SUM(D10,F10,H10,J10,L10,N10,P10,R10,T10))),0)</f>
        <v>0</v>
      </c>
      <c r="D10" s="26">
        <f>IFERROR(IF('Snowball Details'!E14*(1+'Snowball Details'!D$6/12)&gt;='Snowball Details'!D$7,0,'Snowball Details'!D$7-('Snowball Details'!E14*(1+'Snowball Details'!D$6/12))),0)</f>
        <v>0</v>
      </c>
      <c r="E10" s="26">
        <f>IFERROR(IF(OR('Snowball Details'!E14=0,'Snowball Details'!E14*(1+'Snowball Details'!D$6/12)&lt;'Snowball Details'!D$7),0,IF('Snowball Details'!E14*(1+'Snowball Details'!D$6/12)-'Snowball Details'!D$7&lt;$V10,'Snowball Details'!E14*(1+'Snowball Details'!D$6/12)-'Snowball Details'!D$7,SUM($V10-C10))),0)</f>
        <v>0</v>
      </c>
      <c r="F10" s="26">
        <f>IFERROR(IF('Snowball Details'!G14*(1+'Snowball Details'!F$6/12)&gt;='Snowball Details'!F$7,0,'Snowball Details'!F$7-('Snowball Details'!G14*(1+'Snowball Details'!F$6/12))),0)</f>
        <v>0</v>
      </c>
      <c r="G10" s="26">
        <f>IFERROR(IF(OR('Snowball Details'!G14=0,'Snowball Details'!G14*(1+'Snowball Details'!F$6/12)&lt;'Snowball Details'!F$7),0,IF('Snowball Details'!G14*(1+'Snowball Details'!F$6/12)-'Snowball Details'!F$7&lt;$V10-SUM(E10,C10),'Snowball Details'!G14*(1+'Snowball Details'!F$6/12)-'Snowball Details'!F$7,$V10-SUM(E10,C10))),0)</f>
        <v>0</v>
      </c>
      <c r="H10" s="26">
        <f>IFERROR(IF('Snowball Details'!I14*(1+'Snowball Details'!H$6/12)&gt;='Snowball Details'!H$7,0,'Snowball Details'!H$7-('Snowball Details'!I14*(1+'Snowball Details'!H$6/12))),0)</f>
        <v>0</v>
      </c>
      <c r="I10" s="26">
        <f>IFERROR(IF(OR('Snowball Details'!I14=0,'Snowball Details'!I14*(1+'Snowball Details'!H$6/12)&lt;'Snowball Details'!H$7),0,IF('Snowball Details'!I14*(1+'Snowball Details'!H$6/12)-'Snowball Details'!H$7&lt;$V10-SUM(G10,E10,C10),'Snowball Details'!I14*(1+'Snowball Details'!H$6/12)-'Snowball Details'!H$7,$V10-SUM(G10,E10,C10))),0)</f>
        <v>0</v>
      </c>
      <c r="J10" s="26">
        <f>IFERROR(IF('Snowball Details'!K14*(1+'Snowball Details'!J$6/12)&gt;='Snowball Details'!J$7,0,'Snowball Details'!J$7-('Snowball Details'!K14*(1+'Snowball Details'!J$6/12))),0)</f>
        <v>0</v>
      </c>
      <c r="K10" s="26">
        <f>IFERROR(IF(OR('Snowball Details'!K14=0,'Snowball Details'!K14*(1+'Snowball Details'!J$6/12)&lt;'Snowball Details'!J$7),0,IF('Snowball Details'!K14*(1+'Snowball Details'!J$6/12)-'Snowball Details'!J$7&lt;$V10-SUM(I10,G10,E10,C10),'Snowball Details'!K14*(1+'Snowball Details'!J$6/12)-'Snowball Details'!J$7,$V10-SUM(I10,G10,E10,C10))),0)</f>
        <v>0</v>
      </c>
      <c r="L10" s="26">
        <f>IFERROR(IF('Snowball Details'!M14*(1+'Snowball Details'!L$6/12)&gt;='Snowball Details'!L$7,0,'Snowball Details'!L$7-('Snowball Details'!M14*(1+'Snowball Details'!L$6/12))),0)</f>
        <v>0</v>
      </c>
      <c r="M10" s="26">
        <f>IFERROR(IF(OR('Snowball Details'!M14=0,'Snowball Details'!M14*(1+'Snowball Details'!L$6/12)&lt;'Snowball Details'!L$7),0,IF('Snowball Details'!M14*(1+'Snowball Details'!L$6/12)-'Snowball Details'!L$7&lt;$V10-SUM(K10,I10,G10,E10,C10),'Snowball Details'!M14*(1+'Snowball Details'!L$6/12)-'Snowball Details'!L$7,$V10-SUM(K10,I10,G10,E10,C10))),0)</f>
        <v>0</v>
      </c>
      <c r="N10" s="26">
        <f>IFERROR(IF('Snowball Details'!O14*(1+'Snowball Details'!N$6/12)&gt;='Snowball Details'!N$7,0,'Snowball Details'!N$7-('Snowball Details'!O14*(1+'Snowball Details'!N$6/12))),0)</f>
        <v>0</v>
      </c>
      <c r="O10" s="26">
        <f>IFERROR(IF(OR('Snowball Details'!O14=0,('Snowball Details'!O14*(1+'Snowball Details'!N$6/12)&lt;'Snowball Details'!N$7)),0,IF('Snowball Details'!O14*(1+'Snowball Details'!N$6/12)-'Snowball Details'!N$7&lt;$V10-SUM(M10,K10,I10,G10,E10,C10),'Snowball Details'!O14*(1+'Snowball Details'!N$6/12)-'Snowball Details'!N$7,$V10-SUM(M10,K10,I10,G10,E10,C10))),0)</f>
        <v>0</v>
      </c>
      <c r="P10" s="26">
        <f>IFERROR(IF('Snowball Details'!Q14*(1+'Snowball Details'!P$6/12)&gt;='Snowball Details'!P$7,0,'Snowball Details'!P$7-('Snowball Details'!Q14*(1+'Snowball Details'!P$6/12))),0)</f>
        <v>0</v>
      </c>
      <c r="Q10" s="26">
        <f>IFERROR(IF(OR('Snowball Details'!Q14=0,('Snowball Details'!Q14*(1+'Snowball Details'!P$6/12)&lt;'Snowball Details'!P$7)),0,IF('Snowball Details'!Q14*(1+'Snowball Details'!P$6/12)-'Snowball Details'!P$7&lt;$V10-SUM(O10,M10,K10,I10,G10,E10,C10),'Snowball Details'!Q14*(1+'Snowball Details'!P$6/12)-'Snowball Details'!P$7,$V10-SUM(O10,M10,K10,I10,G10,E10,C10))),0)</f>
        <v>0</v>
      </c>
      <c r="R10" s="26">
        <f>IFERROR(IF('Snowball Details'!S14*(1+'Snowball Details'!R$6/12)&gt;='Snowball Details'!R$7,0,'Snowball Details'!R$7-('Snowball Details'!S14*(1+'Snowball Details'!R$6/12))),0)</f>
        <v>0</v>
      </c>
      <c r="S10" s="26">
        <f>IFERROR(IF(OR('Snowball Details'!S14=0,('Snowball Details'!S14*(1+'Snowball Details'!R$6/12)&lt;'Snowball Details'!R$7)),0,IF('Snowball Details'!S14*(1+'Snowball Details'!R$6/12)-'Snowball Details'!R$7&lt;$V10-SUM(Q10,O10,M10,K10,I10,G10,E10,C10),'Snowball Details'!S14*(1+'Snowball Details'!R$6/12)-'Snowball Details'!R$7,$V10-SUM(Q10,O10,M10,K10,I10,G10,E10,C10))),0)</f>
        <v>0</v>
      </c>
      <c r="T10" s="26">
        <f>IFERROR(IF('Snowball Details'!U14*(1+'Snowball Details'!T$6/12)&gt;='Snowball Details'!T$7,0,'Snowball Details'!T$7-('Snowball Details'!U14*(1+'Snowball Details'!T$6/12))),0)</f>
        <v>0</v>
      </c>
      <c r="U10" s="26">
        <f>IFERROR(IF(OR('Snowball Details'!U14=0,('Snowball Details'!U14*(1+'Snowball Details'!T$6/12)&lt;'Snowball Details'!T$7)),0,IF('Snowball Details'!U14*(1+'Snowball Details'!T$6/12)-'Snowball Details'!T$7&lt;$V10-SUM(S10,Q10,O10,M10,K10,I10,G10,E10,C10),'Snowball Details'!U14*(1+'Snowball Details'!T$6/12)-'Snowball Details'!T$7,$V10-SUM(S10,Q10,O10,M10,K10,I10,G10,E10,C10))),0)</f>
        <v>0</v>
      </c>
      <c r="V10" s="26">
        <f t="shared" si="0"/>
        <v>0</v>
      </c>
      <c r="W10" s="26">
        <f t="shared" si="1"/>
        <v>0</v>
      </c>
      <c r="X10" s="26">
        <f t="shared" si="2"/>
        <v>0</v>
      </c>
    </row>
    <row r="11" spans="1:25" x14ac:dyDescent="0.35">
      <c r="A11" s="9">
        <f t="shared" si="3"/>
        <v>45170</v>
      </c>
      <c r="B11" s="26">
        <f>IFERROR(IF('Snowball Details'!C15*(1+'Snowball Details'!B$6/12)&gt;='Snowball Details'!B$2+'Snowball Details'!B$7,0,'Snowball Details'!B$2+'Snowball Details'!B$7-('Snowball Details'!C15*(1+'Snowball Details'!B$6/12))),0)</f>
        <v>0</v>
      </c>
      <c r="C11" s="26">
        <f>IFERROR(IF(OR('Snowball Details'!C15=0,'Snowball Details'!C15*(1+'Snowball Details'!B$6/12)&lt;'Snowball Details'!B$7+'Snowball Details'!B$2),0,IF('Snowball Details'!C15*(1+'Snowball Details'!B$6/12)&lt;$V11,'Snowball Details'!C15*(1+'Snowball Details'!B$6/12)-'Snowball Details'!B$2-'Snowball Details'!B$7,SUM(D11,F11,H11,J11,L11,N11,P11,R11,T11))),0)</f>
        <v>0</v>
      </c>
      <c r="D11" s="26">
        <f>IFERROR(IF('Snowball Details'!E15*(1+'Snowball Details'!D$6/12)&gt;='Snowball Details'!D$7,0,'Snowball Details'!D$7-('Snowball Details'!E15*(1+'Snowball Details'!D$6/12))),0)</f>
        <v>0</v>
      </c>
      <c r="E11" s="26">
        <f>IFERROR(IF(OR('Snowball Details'!E15=0,'Snowball Details'!E15*(1+'Snowball Details'!D$6/12)&lt;'Snowball Details'!D$7),0,IF('Snowball Details'!E15*(1+'Snowball Details'!D$6/12)-'Snowball Details'!D$7&lt;$V11,'Snowball Details'!E15*(1+'Snowball Details'!D$6/12)-'Snowball Details'!D$7,SUM($V11-C11))),0)</f>
        <v>0</v>
      </c>
      <c r="F11" s="26">
        <f>IFERROR(IF('Snowball Details'!G15*(1+'Snowball Details'!F$6/12)&gt;='Snowball Details'!F$7,0,'Snowball Details'!F$7-('Snowball Details'!G15*(1+'Snowball Details'!F$6/12))),0)</f>
        <v>0</v>
      </c>
      <c r="G11" s="26">
        <f>IFERROR(IF(OR('Snowball Details'!G15=0,'Snowball Details'!G15*(1+'Snowball Details'!F$6/12)&lt;'Snowball Details'!F$7),0,IF('Snowball Details'!G15*(1+'Snowball Details'!F$6/12)-'Snowball Details'!F$7&lt;$V11-SUM(E11,C11),'Snowball Details'!G15*(1+'Snowball Details'!F$6/12)-'Snowball Details'!F$7,$V11-SUM(E11,C11))),0)</f>
        <v>0</v>
      </c>
      <c r="H11" s="26">
        <f>IFERROR(IF('Snowball Details'!I15*(1+'Snowball Details'!H$6/12)&gt;='Snowball Details'!H$7,0,'Snowball Details'!H$7-('Snowball Details'!I15*(1+'Snowball Details'!H$6/12))),0)</f>
        <v>0</v>
      </c>
      <c r="I11" s="26">
        <f>IFERROR(IF(OR('Snowball Details'!I15=0,'Snowball Details'!I15*(1+'Snowball Details'!H$6/12)&lt;'Snowball Details'!H$7),0,IF('Snowball Details'!I15*(1+'Snowball Details'!H$6/12)-'Snowball Details'!H$7&lt;$V11-SUM(G11,E11,C11),'Snowball Details'!I15*(1+'Snowball Details'!H$6/12)-'Snowball Details'!H$7,$V11-SUM(G11,E11,C11))),0)</f>
        <v>0</v>
      </c>
      <c r="J11" s="26">
        <f>IFERROR(IF('Snowball Details'!K15*(1+'Snowball Details'!J$6/12)&gt;='Snowball Details'!J$7,0,'Snowball Details'!J$7-('Snowball Details'!K15*(1+'Snowball Details'!J$6/12))),0)</f>
        <v>0</v>
      </c>
      <c r="K11" s="26">
        <f>IFERROR(IF(OR('Snowball Details'!K15=0,'Snowball Details'!K15*(1+'Snowball Details'!J$6/12)&lt;'Snowball Details'!J$7),0,IF('Snowball Details'!K15*(1+'Snowball Details'!J$6/12)-'Snowball Details'!J$7&lt;$V11-SUM(I11,G11,E11,C11),'Snowball Details'!K15*(1+'Snowball Details'!J$6/12)-'Snowball Details'!J$7,$V11-SUM(I11,G11,E11,C11))),0)</f>
        <v>0</v>
      </c>
      <c r="L11" s="26">
        <f>IFERROR(IF('Snowball Details'!M15*(1+'Snowball Details'!L$6/12)&gt;='Snowball Details'!L$7,0,'Snowball Details'!L$7-('Snowball Details'!M15*(1+'Snowball Details'!L$6/12))),0)</f>
        <v>0</v>
      </c>
      <c r="M11" s="26">
        <f>IFERROR(IF(OR('Snowball Details'!M15=0,'Snowball Details'!M15*(1+'Snowball Details'!L$6/12)&lt;'Snowball Details'!L$7),0,IF('Snowball Details'!M15*(1+'Snowball Details'!L$6/12)-'Snowball Details'!L$7&lt;$V11-SUM(K11,I11,G11,E11,C11),'Snowball Details'!M15*(1+'Snowball Details'!L$6/12)-'Snowball Details'!L$7,$V11-SUM(K11,I11,G11,E11,C11))),0)</f>
        <v>0</v>
      </c>
      <c r="N11" s="26">
        <f>IFERROR(IF('Snowball Details'!O15*(1+'Snowball Details'!N$6/12)&gt;='Snowball Details'!N$7,0,'Snowball Details'!N$7-('Snowball Details'!O15*(1+'Snowball Details'!N$6/12))),0)</f>
        <v>0</v>
      </c>
      <c r="O11" s="26">
        <f>IFERROR(IF(OR('Snowball Details'!O15=0,('Snowball Details'!O15*(1+'Snowball Details'!N$6/12)&lt;'Snowball Details'!N$7)),0,IF('Snowball Details'!O15*(1+'Snowball Details'!N$6/12)-'Snowball Details'!N$7&lt;$V11-SUM(M11,K11,I11,G11,E11,C11),'Snowball Details'!O15*(1+'Snowball Details'!N$6/12)-'Snowball Details'!N$7,$V11-SUM(M11,K11,I11,G11,E11,C11))),0)</f>
        <v>0</v>
      </c>
      <c r="P11" s="26">
        <f>IFERROR(IF('Snowball Details'!Q15*(1+'Snowball Details'!P$6/12)&gt;='Snowball Details'!P$7,0,'Snowball Details'!P$7-('Snowball Details'!Q15*(1+'Snowball Details'!P$6/12))),0)</f>
        <v>0</v>
      </c>
      <c r="Q11" s="26">
        <f>IFERROR(IF(OR('Snowball Details'!Q15=0,('Snowball Details'!Q15*(1+'Snowball Details'!P$6/12)&lt;'Snowball Details'!P$7)),0,IF('Snowball Details'!Q15*(1+'Snowball Details'!P$6/12)-'Snowball Details'!P$7&lt;$V11-SUM(O11,M11,K11,I11,G11,E11,C11),'Snowball Details'!Q15*(1+'Snowball Details'!P$6/12)-'Snowball Details'!P$7,$V11-SUM(O11,M11,K11,I11,G11,E11,C11))),0)</f>
        <v>0</v>
      </c>
      <c r="R11" s="26">
        <f>IFERROR(IF('Snowball Details'!S15*(1+'Snowball Details'!R$6/12)&gt;='Snowball Details'!R$7,0,'Snowball Details'!R$7-('Snowball Details'!S15*(1+'Snowball Details'!R$6/12))),0)</f>
        <v>0</v>
      </c>
      <c r="S11" s="26">
        <f>IFERROR(IF(OR('Snowball Details'!S15=0,('Snowball Details'!S15*(1+'Snowball Details'!R$6/12)&lt;'Snowball Details'!R$7)),0,IF('Snowball Details'!S15*(1+'Snowball Details'!R$6/12)-'Snowball Details'!R$7&lt;$V11-SUM(Q11,O11,M11,K11,I11,G11,E11,C11),'Snowball Details'!S15*(1+'Snowball Details'!R$6/12)-'Snowball Details'!R$7,$V11-SUM(Q11,O11,M11,K11,I11,G11,E11,C11))),0)</f>
        <v>0</v>
      </c>
      <c r="T11" s="26">
        <f>IFERROR(IF('Snowball Details'!U15*(1+'Snowball Details'!T$6/12)&gt;='Snowball Details'!T$7,0,'Snowball Details'!T$7-('Snowball Details'!U15*(1+'Snowball Details'!T$6/12))),0)</f>
        <v>0</v>
      </c>
      <c r="U11" s="26">
        <f>IFERROR(IF(OR('Snowball Details'!U15=0,('Snowball Details'!U15*(1+'Snowball Details'!T$6/12)&lt;'Snowball Details'!T$7)),0,IF('Snowball Details'!U15*(1+'Snowball Details'!T$6/12)-'Snowball Details'!T$7&lt;$V11-SUM(S11,Q11,O11,M11,K11,I11,G11,E11,C11),'Snowball Details'!U15*(1+'Snowball Details'!T$6/12)-'Snowball Details'!T$7,$V11-SUM(S11,Q11,O11,M11,K11,I11,G11,E11,C11))),0)</f>
        <v>0</v>
      </c>
      <c r="V11" s="26">
        <f t="shared" si="0"/>
        <v>0</v>
      </c>
      <c r="W11" s="26">
        <f t="shared" si="1"/>
        <v>0</v>
      </c>
      <c r="X11" s="26">
        <f t="shared" si="2"/>
        <v>0</v>
      </c>
    </row>
    <row r="12" spans="1:25" x14ac:dyDescent="0.35">
      <c r="A12" s="9">
        <f t="shared" si="3"/>
        <v>45200</v>
      </c>
      <c r="B12" s="26">
        <f>IFERROR(IF('Snowball Details'!C16*(1+'Snowball Details'!B$6/12)&gt;='Snowball Details'!B$2+'Snowball Details'!B$7,0,'Snowball Details'!B$2+'Snowball Details'!B$7-('Snowball Details'!C16*(1+'Snowball Details'!B$6/12))),0)</f>
        <v>0</v>
      </c>
      <c r="C12" s="26">
        <f>IFERROR(IF(OR('Snowball Details'!C16=0,'Snowball Details'!C16*(1+'Snowball Details'!B$6/12)&lt;'Snowball Details'!B$7+'Snowball Details'!B$2),0,IF('Snowball Details'!C16*(1+'Snowball Details'!B$6/12)&lt;$V12,'Snowball Details'!C16*(1+'Snowball Details'!B$6/12)-'Snowball Details'!B$2-'Snowball Details'!B$7,SUM(D12,F12,H12,J12,L12,N12,P12,R12,T12))),0)</f>
        <v>0</v>
      </c>
      <c r="D12" s="26">
        <f>IFERROR(IF('Snowball Details'!E16*(1+'Snowball Details'!D$6/12)&gt;='Snowball Details'!D$7,0,'Snowball Details'!D$7-('Snowball Details'!E16*(1+'Snowball Details'!D$6/12))),0)</f>
        <v>0</v>
      </c>
      <c r="E12" s="26">
        <f>IFERROR(IF(OR('Snowball Details'!E16=0,'Snowball Details'!E16*(1+'Snowball Details'!D$6/12)&lt;'Snowball Details'!D$7),0,IF('Snowball Details'!E16*(1+'Snowball Details'!D$6/12)-'Snowball Details'!D$7&lt;$V12,'Snowball Details'!E16*(1+'Snowball Details'!D$6/12)-'Snowball Details'!D$7,SUM($V12-C12))),0)</f>
        <v>0</v>
      </c>
      <c r="F12" s="26">
        <f>IFERROR(IF('Snowball Details'!G16*(1+'Snowball Details'!F$6/12)&gt;='Snowball Details'!F$7,0,'Snowball Details'!F$7-('Snowball Details'!G16*(1+'Snowball Details'!F$6/12))),0)</f>
        <v>0</v>
      </c>
      <c r="G12" s="26">
        <f>IFERROR(IF(OR('Snowball Details'!G16=0,'Snowball Details'!G16*(1+'Snowball Details'!F$6/12)&lt;'Snowball Details'!F$7),0,IF('Snowball Details'!G16*(1+'Snowball Details'!F$6/12)-'Snowball Details'!F$7&lt;$V12-SUM(E12,C12),'Snowball Details'!G16*(1+'Snowball Details'!F$6/12)-'Snowball Details'!F$7,$V12-SUM(E12,C12))),0)</f>
        <v>0</v>
      </c>
      <c r="H12" s="26">
        <f>IFERROR(IF('Snowball Details'!I16*(1+'Snowball Details'!H$6/12)&gt;='Snowball Details'!H$7,0,'Snowball Details'!H$7-('Snowball Details'!I16*(1+'Snowball Details'!H$6/12))),0)</f>
        <v>0</v>
      </c>
      <c r="I12" s="26">
        <f>IFERROR(IF(OR('Snowball Details'!I16=0,'Snowball Details'!I16*(1+'Snowball Details'!H$6/12)&lt;'Snowball Details'!H$7),0,IF('Snowball Details'!I16*(1+'Snowball Details'!H$6/12)-'Snowball Details'!H$7&lt;$V12-SUM(G12,E12,C12),'Snowball Details'!I16*(1+'Snowball Details'!H$6/12)-'Snowball Details'!H$7,$V12-SUM(G12,E12,C12))),0)</f>
        <v>0</v>
      </c>
      <c r="J12" s="26">
        <f>IFERROR(IF('Snowball Details'!K16*(1+'Snowball Details'!J$6/12)&gt;='Snowball Details'!J$7,0,'Snowball Details'!J$7-('Snowball Details'!K16*(1+'Snowball Details'!J$6/12))),0)</f>
        <v>0</v>
      </c>
      <c r="K12" s="26">
        <f>IFERROR(IF(OR('Snowball Details'!K16=0,'Snowball Details'!K16*(1+'Snowball Details'!J$6/12)&lt;'Snowball Details'!J$7),0,IF('Snowball Details'!K16*(1+'Snowball Details'!J$6/12)-'Snowball Details'!J$7&lt;$V12-SUM(I12,G12,E12,C12),'Snowball Details'!K16*(1+'Snowball Details'!J$6/12)-'Snowball Details'!J$7,$V12-SUM(I12,G12,E12,C12))),0)</f>
        <v>0</v>
      </c>
      <c r="L12" s="26">
        <f>IFERROR(IF('Snowball Details'!M16*(1+'Snowball Details'!L$6/12)&gt;='Snowball Details'!L$7,0,'Snowball Details'!L$7-('Snowball Details'!M16*(1+'Snowball Details'!L$6/12))),0)</f>
        <v>0</v>
      </c>
      <c r="M12" s="26">
        <f>IFERROR(IF(OR('Snowball Details'!M16=0,'Snowball Details'!M16*(1+'Snowball Details'!L$6/12)&lt;'Snowball Details'!L$7),0,IF('Snowball Details'!M16*(1+'Snowball Details'!L$6/12)-'Snowball Details'!L$7&lt;$V12-SUM(K12,I12,G12,E12,C12),'Snowball Details'!M16*(1+'Snowball Details'!L$6/12)-'Snowball Details'!L$7,$V12-SUM(K12,I12,G12,E12,C12))),0)</f>
        <v>0</v>
      </c>
      <c r="N12" s="26">
        <f>IFERROR(IF('Snowball Details'!O16*(1+'Snowball Details'!N$6/12)&gt;='Snowball Details'!N$7,0,'Snowball Details'!N$7-('Snowball Details'!O16*(1+'Snowball Details'!N$6/12))),0)</f>
        <v>0</v>
      </c>
      <c r="O12" s="26">
        <f>IFERROR(IF(OR('Snowball Details'!O16=0,('Snowball Details'!O16*(1+'Snowball Details'!N$6/12)&lt;'Snowball Details'!N$7)),0,IF('Snowball Details'!O16*(1+'Snowball Details'!N$6/12)-'Snowball Details'!N$7&lt;$V12-SUM(M12,K12,I12,G12,E12,C12),'Snowball Details'!O16*(1+'Snowball Details'!N$6/12)-'Snowball Details'!N$7,$V12-SUM(M12,K12,I12,G12,E12,C12))),0)</f>
        <v>0</v>
      </c>
      <c r="P12" s="26">
        <f>IFERROR(IF('Snowball Details'!Q16*(1+'Snowball Details'!P$6/12)&gt;='Snowball Details'!P$7,0,'Snowball Details'!P$7-('Snowball Details'!Q16*(1+'Snowball Details'!P$6/12))),0)</f>
        <v>0</v>
      </c>
      <c r="Q12" s="26">
        <f>IFERROR(IF(OR('Snowball Details'!Q16=0,('Snowball Details'!Q16*(1+'Snowball Details'!P$6/12)&lt;'Snowball Details'!P$7)),0,IF('Snowball Details'!Q16*(1+'Snowball Details'!P$6/12)-'Snowball Details'!P$7&lt;$V12-SUM(O12,M12,K12,I12,G12,E12,C12),'Snowball Details'!Q16*(1+'Snowball Details'!P$6/12)-'Snowball Details'!P$7,$V12-SUM(O12,M12,K12,I12,G12,E12,C12))),0)</f>
        <v>0</v>
      </c>
      <c r="R12" s="26">
        <f>IFERROR(IF('Snowball Details'!S16*(1+'Snowball Details'!R$6/12)&gt;='Snowball Details'!R$7,0,'Snowball Details'!R$7-('Snowball Details'!S16*(1+'Snowball Details'!R$6/12))),0)</f>
        <v>0</v>
      </c>
      <c r="S12" s="26">
        <f>IFERROR(IF(OR('Snowball Details'!S16=0,('Snowball Details'!S16*(1+'Snowball Details'!R$6/12)&lt;'Snowball Details'!R$7)),0,IF('Snowball Details'!S16*(1+'Snowball Details'!R$6/12)-'Snowball Details'!R$7&lt;$V12-SUM(Q12,O12,M12,K12,I12,G12,E12,C12),'Snowball Details'!S16*(1+'Snowball Details'!R$6/12)-'Snowball Details'!R$7,$V12-SUM(Q12,O12,M12,K12,I12,G12,E12,C12))),0)</f>
        <v>0</v>
      </c>
      <c r="T12" s="26">
        <f>IFERROR(IF('Snowball Details'!U16*(1+'Snowball Details'!T$6/12)&gt;='Snowball Details'!T$7,0,'Snowball Details'!T$7-('Snowball Details'!U16*(1+'Snowball Details'!T$6/12))),0)</f>
        <v>0</v>
      </c>
      <c r="U12" s="26">
        <f>IFERROR(IF(OR('Snowball Details'!U16=0,('Snowball Details'!U16*(1+'Snowball Details'!T$6/12)&lt;'Snowball Details'!T$7)),0,IF('Snowball Details'!U16*(1+'Snowball Details'!T$6/12)-'Snowball Details'!T$7&lt;$V12-SUM(S12,Q12,O12,M12,K12,I12,G12,E12,C12),'Snowball Details'!U16*(1+'Snowball Details'!T$6/12)-'Snowball Details'!T$7,$V12-SUM(S12,Q12,O12,M12,K12,I12,G12,E12,C12))),0)</f>
        <v>0</v>
      </c>
      <c r="V12" s="26">
        <f t="shared" si="0"/>
        <v>0</v>
      </c>
      <c r="W12" s="26">
        <f t="shared" si="1"/>
        <v>0</v>
      </c>
      <c r="X12" s="26">
        <f t="shared" si="2"/>
        <v>0</v>
      </c>
    </row>
    <row r="13" spans="1:25" x14ac:dyDescent="0.35">
      <c r="A13" s="9">
        <f t="shared" si="3"/>
        <v>45231</v>
      </c>
      <c r="B13" s="26">
        <f>IFERROR(IF('Snowball Details'!C17*(1+'Snowball Details'!B$6/12)&gt;='Snowball Details'!B$2+'Snowball Details'!B$7,0,'Snowball Details'!B$2+'Snowball Details'!B$7-('Snowball Details'!C17*(1+'Snowball Details'!B$6/12))),0)</f>
        <v>0</v>
      </c>
      <c r="C13" s="26">
        <f>IFERROR(IF(OR('Snowball Details'!C17=0,'Snowball Details'!C17*(1+'Snowball Details'!B$6/12)&lt;'Snowball Details'!B$7+'Snowball Details'!B$2),0,IF('Snowball Details'!C17*(1+'Snowball Details'!B$6/12)&lt;$V13,'Snowball Details'!C17*(1+'Snowball Details'!B$6/12)-'Snowball Details'!B$2-'Snowball Details'!B$7,SUM(D13,F13,H13,J13,L13,N13,P13,R13,T13))),0)</f>
        <v>0</v>
      </c>
      <c r="D13" s="26">
        <f>IFERROR(IF('Snowball Details'!E17*(1+'Snowball Details'!D$6/12)&gt;='Snowball Details'!D$7,0,'Snowball Details'!D$7-('Snowball Details'!E17*(1+'Snowball Details'!D$6/12))),0)</f>
        <v>0</v>
      </c>
      <c r="E13" s="26">
        <f>IFERROR(IF(OR('Snowball Details'!E17=0,'Snowball Details'!E17*(1+'Snowball Details'!D$6/12)&lt;'Snowball Details'!D$7),0,IF('Snowball Details'!E17*(1+'Snowball Details'!D$6/12)-'Snowball Details'!D$7&lt;$V13,'Snowball Details'!E17*(1+'Snowball Details'!D$6/12)-'Snowball Details'!D$7,SUM($V13-C13))),0)</f>
        <v>0</v>
      </c>
      <c r="F13" s="26">
        <f>IFERROR(IF('Snowball Details'!G17*(1+'Snowball Details'!F$6/12)&gt;='Snowball Details'!F$7,0,'Snowball Details'!F$7-('Snowball Details'!G17*(1+'Snowball Details'!F$6/12))),0)</f>
        <v>0</v>
      </c>
      <c r="G13" s="26">
        <f>IFERROR(IF(OR('Snowball Details'!G17=0,'Snowball Details'!G17*(1+'Snowball Details'!F$6/12)&lt;'Snowball Details'!F$7),0,IF('Snowball Details'!G17*(1+'Snowball Details'!F$6/12)-'Snowball Details'!F$7&lt;$V13-SUM(E13,C13),'Snowball Details'!G17*(1+'Snowball Details'!F$6/12)-'Snowball Details'!F$7,$V13-SUM(E13,C13))),0)</f>
        <v>0</v>
      </c>
      <c r="H13" s="26">
        <f>IFERROR(IF('Snowball Details'!I17*(1+'Snowball Details'!H$6/12)&gt;='Snowball Details'!H$7,0,'Snowball Details'!H$7-('Snowball Details'!I17*(1+'Snowball Details'!H$6/12))),0)</f>
        <v>0</v>
      </c>
      <c r="I13" s="26">
        <f>IFERROR(IF(OR('Snowball Details'!I17=0,'Snowball Details'!I17*(1+'Snowball Details'!H$6/12)&lt;'Snowball Details'!H$7),0,IF('Snowball Details'!I17*(1+'Snowball Details'!H$6/12)-'Snowball Details'!H$7&lt;$V13-SUM(G13,E13,C13),'Snowball Details'!I17*(1+'Snowball Details'!H$6/12)-'Snowball Details'!H$7,$V13-SUM(G13,E13,C13))),0)</f>
        <v>0</v>
      </c>
      <c r="J13" s="26">
        <f>IFERROR(IF('Snowball Details'!K17*(1+'Snowball Details'!J$6/12)&gt;='Snowball Details'!J$7,0,'Snowball Details'!J$7-('Snowball Details'!K17*(1+'Snowball Details'!J$6/12))),0)</f>
        <v>0</v>
      </c>
      <c r="K13" s="26">
        <f>IFERROR(IF(OR('Snowball Details'!K17=0,'Snowball Details'!K17*(1+'Snowball Details'!J$6/12)&lt;'Snowball Details'!J$7),0,IF('Snowball Details'!K17*(1+'Snowball Details'!J$6/12)-'Snowball Details'!J$7&lt;$V13-SUM(I13,G13,E13,C13),'Snowball Details'!K17*(1+'Snowball Details'!J$6/12)-'Snowball Details'!J$7,$V13-SUM(I13,G13,E13,C13))),0)</f>
        <v>0</v>
      </c>
      <c r="L13" s="26">
        <f>IFERROR(IF('Snowball Details'!M17*(1+'Snowball Details'!L$6/12)&gt;='Snowball Details'!L$7,0,'Snowball Details'!L$7-('Snowball Details'!M17*(1+'Snowball Details'!L$6/12))),0)</f>
        <v>0</v>
      </c>
      <c r="M13" s="26">
        <f>IFERROR(IF(OR('Snowball Details'!M17=0,'Snowball Details'!M17*(1+'Snowball Details'!L$6/12)&lt;'Snowball Details'!L$7),0,IF('Snowball Details'!M17*(1+'Snowball Details'!L$6/12)-'Snowball Details'!L$7&lt;$V13-SUM(K13,I13,G13,E13,C13),'Snowball Details'!M17*(1+'Snowball Details'!L$6/12)-'Snowball Details'!L$7,$V13-SUM(K13,I13,G13,E13,C13))),0)</f>
        <v>0</v>
      </c>
      <c r="N13" s="26">
        <f>IFERROR(IF('Snowball Details'!O17*(1+'Snowball Details'!N$6/12)&gt;='Snowball Details'!N$7,0,'Snowball Details'!N$7-('Snowball Details'!O17*(1+'Snowball Details'!N$6/12))),0)</f>
        <v>0</v>
      </c>
      <c r="O13" s="26">
        <f>IFERROR(IF(OR('Snowball Details'!O17=0,('Snowball Details'!O17*(1+'Snowball Details'!N$6/12)&lt;'Snowball Details'!N$7)),0,IF('Snowball Details'!O17*(1+'Snowball Details'!N$6/12)-'Snowball Details'!N$7&lt;$V13-SUM(M13,K13,I13,G13,E13,C13),'Snowball Details'!O17*(1+'Snowball Details'!N$6/12)-'Snowball Details'!N$7,$V13-SUM(M13,K13,I13,G13,E13,C13))),0)</f>
        <v>0</v>
      </c>
      <c r="P13" s="26">
        <f>IFERROR(IF('Snowball Details'!Q17*(1+'Snowball Details'!P$6/12)&gt;='Snowball Details'!P$7,0,'Snowball Details'!P$7-('Snowball Details'!Q17*(1+'Snowball Details'!P$6/12))),0)</f>
        <v>0</v>
      </c>
      <c r="Q13" s="26">
        <f>IFERROR(IF(OR('Snowball Details'!Q17=0,('Snowball Details'!Q17*(1+'Snowball Details'!P$6/12)&lt;'Snowball Details'!P$7)),0,IF('Snowball Details'!Q17*(1+'Snowball Details'!P$6/12)-'Snowball Details'!P$7&lt;$V13-SUM(O13,M13,K13,I13,G13,E13,C13),'Snowball Details'!Q17*(1+'Snowball Details'!P$6/12)-'Snowball Details'!P$7,$V13-SUM(O13,M13,K13,I13,G13,E13,C13))),0)</f>
        <v>0</v>
      </c>
      <c r="R13" s="26">
        <f>IFERROR(IF('Snowball Details'!S17*(1+'Snowball Details'!R$6/12)&gt;='Snowball Details'!R$7,0,'Snowball Details'!R$7-('Snowball Details'!S17*(1+'Snowball Details'!R$6/12))),0)</f>
        <v>0</v>
      </c>
      <c r="S13" s="26">
        <f>IFERROR(IF(OR('Snowball Details'!S17=0,('Snowball Details'!S17*(1+'Snowball Details'!R$6/12)&lt;'Snowball Details'!R$7)),0,IF('Snowball Details'!S17*(1+'Snowball Details'!R$6/12)-'Snowball Details'!R$7&lt;$V13-SUM(Q13,O13,M13,K13,I13,G13,E13,C13),'Snowball Details'!S17*(1+'Snowball Details'!R$6/12)-'Snowball Details'!R$7,$V13-SUM(Q13,O13,M13,K13,I13,G13,E13,C13))),0)</f>
        <v>0</v>
      </c>
      <c r="T13" s="26">
        <f>IFERROR(IF('Snowball Details'!U17*(1+'Snowball Details'!T$6/12)&gt;='Snowball Details'!T$7,0,'Snowball Details'!T$7-('Snowball Details'!U17*(1+'Snowball Details'!T$6/12))),0)</f>
        <v>0</v>
      </c>
      <c r="U13" s="26">
        <f>IFERROR(IF(OR('Snowball Details'!U17=0,('Snowball Details'!U17*(1+'Snowball Details'!T$6/12)&lt;'Snowball Details'!T$7)),0,IF('Snowball Details'!U17*(1+'Snowball Details'!T$6/12)-'Snowball Details'!T$7&lt;$V13-SUM(S13,Q13,O13,M13,K13,I13,G13,E13,C13),'Snowball Details'!U17*(1+'Snowball Details'!T$6/12)-'Snowball Details'!T$7,$V13-SUM(S13,Q13,O13,M13,K13,I13,G13,E13,C13))),0)</f>
        <v>0</v>
      </c>
      <c r="V13" s="26">
        <f t="shared" si="0"/>
        <v>0</v>
      </c>
      <c r="W13" s="26">
        <f t="shared" si="1"/>
        <v>0</v>
      </c>
      <c r="X13" s="26">
        <f t="shared" si="2"/>
        <v>0</v>
      </c>
    </row>
    <row r="14" spans="1:25" x14ac:dyDescent="0.35">
      <c r="A14" s="9">
        <f t="shared" si="3"/>
        <v>45261</v>
      </c>
      <c r="B14" s="26">
        <f>IFERROR(IF('Snowball Details'!C18*(1+'Snowball Details'!B$6/12)&gt;='Snowball Details'!B$2+'Snowball Details'!B$7,0,'Snowball Details'!B$2+'Snowball Details'!B$7-('Snowball Details'!C18*(1+'Snowball Details'!B$6/12))),0)</f>
        <v>426.91382280835728</v>
      </c>
      <c r="C14" s="26">
        <f>IFERROR(IF(OR('Snowball Details'!C18=0,'Snowball Details'!C18*(1+'Snowball Details'!B$6/12)&lt;'Snowball Details'!B$7+'Snowball Details'!B$2),0,IF('Snowball Details'!C18*(1+'Snowball Details'!B$6/12)&lt;$V14,'Snowball Details'!C18*(1+'Snowball Details'!B$6/12)-'Snowball Details'!B$2-'Snowball Details'!B$7,SUM(D14,F14,H14,J14,L14,N14,P14,R14,T14))),0)</f>
        <v>0</v>
      </c>
      <c r="D14" s="26">
        <f>IFERROR(IF('Snowball Details'!E18*(1+'Snowball Details'!D$6/12)&gt;='Snowball Details'!D$7,0,'Snowball Details'!D$7-('Snowball Details'!E18*(1+'Snowball Details'!D$6/12))),0)</f>
        <v>0</v>
      </c>
      <c r="E14" s="26">
        <f>IFERROR(IF(OR('Snowball Details'!E18=0,'Snowball Details'!E18*(1+'Snowball Details'!D$6/12)&lt;'Snowball Details'!D$7),0,IF('Snowball Details'!E18*(1+'Snowball Details'!D$6/12)-'Snowball Details'!D$7&lt;$V14,'Snowball Details'!E18*(1+'Snowball Details'!D$6/12)-'Snowball Details'!D$7,SUM($V14-C14))),0)</f>
        <v>426.91382280835728</v>
      </c>
      <c r="F14" s="26">
        <f>IFERROR(IF('Snowball Details'!G18*(1+'Snowball Details'!F$6/12)&gt;='Snowball Details'!F$7,0,'Snowball Details'!F$7-('Snowball Details'!G18*(1+'Snowball Details'!F$6/12))),0)</f>
        <v>0</v>
      </c>
      <c r="G14" s="26">
        <f>IFERROR(IF(OR('Snowball Details'!G18=0,'Snowball Details'!G18*(1+'Snowball Details'!F$6/12)&lt;'Snowball Details'!F$7),0,IF('Snowball Details'!G18*(1+'Snowball Details'!F$6/12)-'Snowball Details'!F$7&lt;$V14-SUM(E14,C14),'Snowball Details'!G18*(1+'Snowball Details'!F$6/12)-'Snowball Details'!F$7,$V14-SUM(E14,C14))),0)</f>
        <v>0</v>
      </c>
      <c r="H14" s="26">
        <f>IFERROR(IF('Snowball Details'!I18*(1+'Snowball Details'!H$6/12)&gt;='Snowball Details'!H$7,0,'Snowball Details'!H$7-('Snowball Details'!I18*(1+'Snowball Details'!H$6/12))),0)</f>
        <v>0</v>
      </c>
      <c r="I14" s="26">
        <f>IFERROR(IF(OR('Snowball Details'!I18=0,'Snowball Details'!I18*(1+'Snowball Details'!H$6/12)&lt;'Snowball Details'!H$7),0,IF('Snowball Details'!I18*(1+'Snowball Details'!H$6/12)-'Snowball Details'!H$7&lt;$V14-SUM(G14,E14,C14),'Snowball Details'!I18*(1+'Snowball Details'!H$6/12)-'Snowball Details'!H$7,$V14-SUM(G14,E14,C14))),0)</f>
        <v>0</v>
      </c>
      <c r="J14" s="26">
        <f>IFERROR(IF('Snowball Details'!K18*(1+'Snowball Details'!J$6/12)&gt;='Snowball Details'!J$7,0,'Snowball Details'!J$7-('Snowball Details'!K18*(1+'Snowball Details'!J$6/12))),0)</f>
        <v>0</v>
      </c>
      <c r="K14" s="26">
        <f>IFERROR(IF(OR('Snowball Details'!K18=0,'Snowball Details'!K18*(1+'Snowball Details'!J$6/12)&lt;'Snowball Details'!J$7),0,IF('Snowball Details'!K18*(1+'Snowball Details'!J$6/12)-'Snowball Details'!J$7&lt;$V14-SUM(I14,G14,E14,C14),'Snowball Details'!K18*(1+'Snowball Details'!J$6/12)-'Snowball Details'!J$7,$V14-SUM(I14,G14,E14,C14))),0)</f>
        <v>0</v>
      </c>
      <c r="L14" s="26">
        <f>IFERROR(IF('Snowball Details'!M18*(1+'Snowball Details'!L$6/12)&gt;='Snowball Details'!L$7,0,'Snowball Details'!L$7-('Snowball Details'!M18*(1+'Snowball Details'!L$6/12))),0)</f>
        <v>0</v>
      </c>
      <c r="M14" s="26">
        <f>IFERROR(IF(OR('Snowball Details'!M18=0,'Snowball Details'!M18*(1+'Snowball Details'!L$6/12)&lt;'Snowball Details'!L$7),0,IF('Snowball Details'!M18*(1+'Snowball Details'!L$6/12)-'Snowball Details'!L$7&lt;$V14-SUM(K14,I14,G14,E14,C14),'Snowball Details'!M18*(1+'Snowball Details'!L$6/12)-'Snowball Details'!L$7,$V14-SUM(K14,I14,G14,E14,C14))),0)</f>
        <v>0</v>
      </c>
      <c r="N14" s="26">
        <f>IFERROR(IF('Snowball Details'!O18*(1+'Snowball Details'!N$6/12)&gt;='Snowball Details'!N$7,0,'Snowball Details'!N$7-('Snowball Details'!O18*(1+'Snowball Details'!N$6/12))),0)</f>
        <v>0</v>
      </c>
      <c r="O14" s="26">
        <f>IFERROR(IF(OR('Snowball Details'!O18=0,('Snowball Details'!O18*(1+'Snowball Details'!N$6/12)&lt;'Snowball Details'!N$7)),0,IF('Snowball Details'!O18*(1+'Snowball Details'!N$6/12)-'Snowball Details'!N$7&lt;$V14-SUM(M14,K14,I14,G14,E14,C14),'Snowball Details'!O18*(1+'Snowball Details'!N$6/12)-'Snowball Details'!N$7,$V14-SUM(M14,K14,I14,G14,E14,C14))),0)</f>
        <v>0</v>
      </c>
      <c r="P14" s="26">
        <f>IFERROR(IF('Snowball Details'!Q18*(1+'Snowball Details'!P$6/12)&gt;='Snowball Details'!P$7,0,'Snowball Details'!P$7-('Snowball Details'!Q18*(1+'Snowball Details'!P$6/12))),0)</f>
        <v>0</v>
      </c>
      <c r="Q14" s="26">
        <f>IFERROR(IF(OR('Snowball Details'!Q18=0,('Snowball Details'!Q18*(1+'Snowball Details'!P$6/12)&lt;'Snowball Details'!P$7)),0,IF('Snowball Details'!Q18*(1+'Snowball Details'!P$6/12)-'Snowball Details'!P$7&lt;$V14-SUM(O14,M14,K14,I14,G14,E14,C14),'Snowball Details'!Q18*(1+'Snowball Details'!P$6/12)-'Snowball Details'!P$7,$V14-SUM(O14,M14,K14,I14,G14,E14,C14))),0)</f>
        <v>0</v>
      </c>
      <c r="R14" s="26">
        <f>IFERROR(IF('Snowball Details'!S18*(1+'Snowball Details'!R$6/12)&gt;='Snowball Details'!R$7,0,'Snowball Details'!R$7-('Snowball Details'!S18*(1+'Snowball Details'!R$6/12))),0)</f>
        <v>0</v>
      </c>
      <c r="S14" s="26">
        <f>IFERROR(IF(OR('Snowball Details'!S18=0,('Snowball Details'!S18*(1+'Snowball Details'!R$6/12)&lt;'Snowball Details'!R$7)),0,IF('Snowball Details'!S18*(1+'Snowball Details'!R$6/12)-'Snowball Details'!R$7&lt;$V14-SUM(Q14,O14,M14,K14,I14,G14,E14,C14),'Snowball Details'!S18*(1+'Snowball Details'!R$6/12)-'Snowball Details'!R$7,$V14-SUM(Q14,O14,M14,K14,I14,G14,E14,C14))),0)</f>
        <v>0</v>
      </c>
      <c r="T14" s="26">
        <f>IFERROR(IF('Snowball Details'!U18*(1+'Snowball Details'!T$6/12)&gt;='Snowball Details'!T$7,0,'Snowball Details'!T$7-('Snowball Details'!U18*(1+'Snowball Details'!T$6/12))),0)</f>
        <v>0</v>
      </c>
      <c r="U14" s="26">
        <f>IFERROR(IF(OR('Snowball Details'!U18=0,('Snowball Details'!U18*(1+'Snowball Details'!T$6/12)&lt;'Snowball Details'!T$7)),0,IF('Snowball Details'!U18*(1+'Snowball Details'!T$6/12)-'Snowball Details'!T$7&lt;$V14-SUM(S14,Q14,O14,M14,K14,I14,G14,E14,C14),'Snowball Details'!U18*(1+'Snowball Details'!T$6/12)-'Snowball Details'!T$7,$V14-SUM(S14,Q14,O14,M14,K14,I14,G14,E14,C14))),0)</f>
        <v>0</v>
      </c>
      <c r="V14" s="26">
        <f t="shared" si="0"/>
        <v>426.91382280835728</v>
      </c>
      <c r="W14" s="26">
        <f t="shared" si="1"/>
        <v>426.91382280835728</v>
      </c>
      <c r="X14" s="26">
        <f t="shared" si="2"/>
        <v>0</v>
      </c>
    </row>
    <row r="15" spans="1:25" x14ac:dyDescent="0.35">
      <c r="A15" s="9">
        <f t="shared" si="3"/>
        <v>45292</v>
      </c>
      <c r="B15" s="26">
        <f>IFERROR(IF('Snowball Details'!C19*(1+'Snowball Details'!B$6/12)&gt;='Snowball Details'!B$2+'Snowball Details'!B$7,0,'Snowball Details'!B$2+'Snowball Details'!B$7-('Snowball Details'!C19*(1+'Snowball Details'!B$6/12))),0)</f>
        <v>841</v>
      </c>
      <c r="C15" s="26">
        <f>IFERROR(IF(OR('Snowball Details'!C19=0,'Snowball Details'!C19*(1+'Snowball Details'!B$6/12)&lt;'Snowball Details'!B$7+'Snowball Details'!B$2),0,IF('Snowball Details'!C19*(1+'Snowball Details'!B$6/12)&lt;$V15,'Snowball Details'!C19*(1+'Snowball Details'!B$6/12)-'Snowball Details'!B$2-'Snowball Details'!B$7,SUM(D15,F15,H15,J15,L15,N15,P15,R15,T15))),0)</f>
        <v>0</v>
      </c>
      <c r="D15" s="26">
        <f>IFERROR(IF('Snowball Details'!E19*(1+'Snowball Details'!D$6/12)&gt;='Snowball Details'!D$7,0,'Snowball Details'!D$7-('Snowball Details'!E19*(1+'Snowball Details'!D$6/12))),0)</f>
        <v>0</v>
      </c>
      <c r="E15" s="26">
        <f>IFERROR(IF(OR('Snowball Details'!E19=0,'Snowball Details'!E19*(1+'Snowball Details'!D$6/12)&lt;'Snowball Details'!D$7),0,IF('Snowball Details'!E19*(1+'Snowball Details'!D$6/12)-'Snowball Details'!D$7&lt;$V15,'Snowball Details'!E19*(1+'Snowball Details'!D$6/12)-'Snowball Details'!D$7,SUM($V15-C15))),0)</f>
        <v>841</v>
      </c>
      <c r="F15" s="26">
        <f>IFERROR(IF('Snowball Details'!G19*(1+'Snowball Details'!F$6/12)&gt;='Snowball Details'!F$7,0,'Snowball Details'!F$7-('Snowball Details'!G19*(1+'Snowball Details'!F$6/12))),0)</f>
        <v>0</v>
      </c>
      <c r="G15" s="26">
        <f>IFERROR(IF(OR('Snowball Details'!G19=0,'Snowball Details'!G19*(1+'Snowball Details'!F$6/12)&lt;'Snowball Details'!F$7),0,IF('Snowball Details'!G19*(1+'Snowball Details'!F$6/12)-'Snowball Details'!F$7&lt;$V15-SUM(E15,C15),'Snowball Details'!G19*(1+'Snowball Details'!F$6/12)-'Snowball Details'!F$7,$V15-SUM(E15,C15))),0)</f>
        <v>0</v>
      </c>
      <c r="H15" s="26">
        <f>IFERROR(IF('Snowball Details'!I19*(1+'Snowball Details'!H$6/12)&gt;='Snowball Details'!H$7,0,'Snowball Details'!H$7-('Snowball Details'!I19*(1+'Snowball Details'!H$6/12))),0)</f>
        <v>0</v>
      </c>
      <c r="I15" s="26">
        <f>IFERROR(IF(OR('Snowball Details'!I19=0,'Snowball Details'!I19*(1+'Snowball Details'!H$6/12)&lt;'Snowball Details'!H$7),0,IF('Snowball Details'!I19*(1+'Snowball Details'!H$6/12)-'Snowball Details'!H$7&lt;$V15-SUM(G15,E15,C15),'Snowball Details'!I19*(1+'Snowball Details'!H$6/12)-'Snowball Details'!H$7,$V15-SUM(G15,E15,C15))),0)</f>
        <v>0</v>
      </c>
      <c r="J15" s="26">
        <f>IFERROR(IF('Snowball Details'!K19*(1+'Snowball Details'!J$6/12)&gt;='Snowball Details'!J$7,0,'Snowball Details'!J$7-('Snowball Details'!K19*(1+'Snowball Details'!J$6/12))),0)</f>
        <v>0</v>
      </c>
      <c r="K15" s="26">
        <f>IFERROR(IF(OR('Snowball Details'!K19=0,'Snowball Details'!K19*(1+'Snowball Details'!J$6/12)&lt;'Snowball Details'!J$7),0,IF('Snowball Details'!K19*(1+'Snowball Details'!J$6/12)-'Snowball Details'!J$7&lt;$V15-SUM(I15,G15,E15,C15),'Snowball Details'!K19*(1+'Snowball Details'!J$6/12)-'Snowball Details'!J$7,$V15-SUM(I15,G15,E15,C15))),0)</f>
        <v>0</v>
      </c>
      <c r="L15" s="26">
        <f>IFERROR(IF('Snowball Details'!M19*(1+'Snowball Details'!L$6/12)&gt;='Snowball Details'!L$7,0,'Snowball Details'!L$7-('Snowball Details'!M19*(1+'Snowball Details'!L$6/12))),0)</f>
        <v>0</v>
      </c>
      <c r="M15" s="26">
        <f>IFERROR(IF(OR('Snowball Details'!M19=0,'Snowball Details'!M19*(1+'Snowball Details'!L$6/12)&lt;'Snowball Details'!L$7),0,IF('Snowball Details'!M19*(1+'Snowball Details'!L$6/12)-'Snowball Details'!L$7&lt;$V15-SUM(K15,I15,G15,E15,C15),'Snowball Details'!M19*(1+'Snowball Details'!L$6/12)-'Snowball Details'!L$7,$V15-SUM(K15,I15,G15,E15,C15))),0)</f>
        <v>0</v>
      </c>
      <c r="N15" s="26">
        <f>IFERROR(IF('Snowball Details'!O19*(1+'Snowball Details'!N$6/12)&gt;='Snowball Details'!N$7,0,'Snowball Details'!N$7-('Snowball Details'!O19*(1+'Snowball Details'!N$6/12))),0)</f>
        <v>0</v>
      </c>
      <c r="O15" s="26">
        <f>IFERROR(IF(OR('Snowball Details'!O19=0,('Snowball Details'!O19*(1+'Snowball Details'!N$6/12)&lt;'Snowball Details'!N$7)),0,IF('Snowball Details'!O19*(1+'Snowball Details'!N$6/12)-'Snowball Details'!N$7&lt;$V15-SUM(M15,K15,I15,G15,E15,C15),'Snowball Details'!O19*(1+'Snowball Details'!N$6/12)-'Snowball Details'!N$7,$V15-SUM(M15,K15,I15,G15,E15,C15))),0)</f>
        <v>0</v>
      </c>
      <c r="P15" s="26">
        <f>IFERROR(IF('Snowball Details'!Q19*(1+'Snowball Details'!P$6/12)&gt;='Snowball Details'!P$7,0,'Snowball Details'!P$7-('Snowball Details'!Q19*(1+'Snowball Details'!P$6/12))),0)</f>
        <v>0</v>
      </c>
      <c r="Q15" s="26">
        <f>IFERROR(IF(OR('Snowball Details'!Q19=0,('Snowball Details'!Q19*(1+'Snowball Details'!P$6/12)&lt;'Snowball Details'!P$7)),0,IF('Snowball Details'!Q19*(1+'Snowball Details'!P$6/12)-'Snowball Details'!P$7&lt;$V15-SUM(O15,M15,K15,I15,G15,E15,C15),'Snowball Details'!Q19*(1+'Snowball Details'!P$6/12)-'Snowball Details'!P$7,$V15-SUM(O15,M15,K15,I15,G15,E15,C15))),0)</f>
        <v>0</v>
      </c>
      <c r="R15" s="26">
        <f>IFERROR(IF('Snowball Details'!S19*(1+'Snowball Details'!R$6/12)&gt;='Snowball Details'!R$7,0,'Snowball Details'!R$7-('Snowball Details'!S19*(1+'Snowball Details'!R$6/12))),0)</f>
        <v>0</v>
      </c>
      <c r="S15" s="26">
        <f>IFERROR(IF(OR('Snowball Details'!S19=0,('Snowball Details'!S19*(1+'Snowball Details'!R$6/12)&lt;'Snowball Details'!R$7)),0,IF('Snowball Details'!S19*(1+'Snowball Details'!R$6/12)-'Snowball Details'!R$7&lt;$V15-SUM(Q15,O15,M15,K15,I15,G15,E15,C15),'Snowball Details'!S19*(1+'Snowball Details'!R$6/12)-'Snowball Details'!R$7,$V15-SUM(Q15,O15,M15,K15,I15,G15,E15,C15))),0)</f>
        <v>0</v>
      </c>
      <c r="T15" s="26">
        <f>IFERROR(IF('Snowball Details'!U19*(1+'Snowball Details'!T$6/12)&gt;='Snowball Details'!T$7,0,'Snowball Details'!T$7-('Snowball Details'!U19*(1+'Snowball Details'!T$6/12))),0)</f>
        <v>0</v>
      </c>
      <c r="U15" s="26">
        <f>IFERROR(IF(OR('Snowball Details'!U19=0,('Snowball Details'!U19*(1+'Snowball Details'!T$6/12)&lt;'Snowball Details'!T$7)),0,IF('Snowball Details'!U19*(1+'Snowball Details'!T$6/12)-'Snowball Details'!T$7&lt;$V15-SUM(S15,Q15,O15,M15,K15,I15,G15,E15,C15),'Snowball Details'!U19*(1+'Snowball Details'!T$6/12)-'Snowball Details'!T$7,$V15-SUM(S15,Q15,O15,M15,K15,I15,G15,E15,C15))),0)</f>
        <v>0</v>
      </c>
      <c r="V15" s="26">
        <f t="shared" si="0"/>
        <v>841</v>
      </c>
      <c r="W15" s="26">
        <f t="shared" si="1"/>
        <v>841</v>
      </c>
      <c r="X15" s="26">
        <f t="shared" si="2"/>
        <v>0</v>
      </c>
    </row>
    <row r="16" spans="1:25" x14ac:dyDescent="0.35">
      <c r="A16" s="9">
        <f t="shared" si="3"/>
        <v>45323</v>
      </c>
      <c r="B16" s="26">
        <f>IFERROR(IF('Snowball Details'!C20*(1+'Snowball Details'!B$6/12)&gt;='Snowball Details'!B$2+'Snowball Details'!B$7,0,'Snowball Details'!B$2+'Snowball Details'!B$7-('Snowball Details'!C20*(1+'Snowball Details'!B$6/12))),0)</f>
        <v>841</v>
      </c>
      <c r="C16" s="26">
        <f>IFERROR(IF(OR('Snowball Details'!C20=0,'Snowball Details'!C20*(1+'Snowball Details'!B$6/12)&lt;'Snowball Details'!B$7+'Snowball Details'!B$2),0,IF('Snowball Details'!C20*(1+'Snowball Details'!B$6/12)&lt;$V16,'Snowball Details'!C20*(1+'Snowball Details'!B$6/12)-'Snowball Details'!B$2-'Snowball Details'!B$7,SUM(D16,F16,H16,J16,L16,N16,P16,R16,T16))),0)</f>
        <v>0</v>
      </c>
      <c r="D16" s="26">
        <f>IFERROR(IF('Snowball Details'!E20*(1+'Snowball Details'!D$6/12)&gt;='Snowball Details'!D$7,0,'Snowball Details'!D$7-('Snowball Details'!E20*(1+'Snowball Details'!D$6/12))),0)</f>
        <v>0</v>
      </c>
      <c r="E16" s="26">
        <f>IFERROR(IF(OR('Snowball Details'!E20=0,'Snowball Details'!E20*(1+'Snowball Details'!D$6/12)&lt;'Snowball Details'!D$7),0,IF('Snowball Details'!E20*(1+'Snowball Details'!D$6/12)-'Snowball Details'!D$7&lt;$V16,'Snowball Details'!E20*(1+'Snowball Details'!D$6/12)-'Snowball Details'!D$7,SUM($V16-C16))),0)</f>
        <v>841</v>
      </c>
      <c r="F16" s="26">
        <f>IFERROR(IF('Snowball Details'!G20*(1+'Snowball Details'!F$6/12)&gt;='Snowball Details'!F$7,0,'Snowball Details'!F$7-('Snowball Details'!G20*(1+'Snowball Details'!F$6/12))),0)</f>
        <v>0</v>
      </c>
      <c r="G16" s="26">
        <f>IFERROR(IF(OR('Snowball Details'!G20=0,'Snowball Details'!G20*(1+'Snowball Details'!F$6/12)&lt;'Snowball Details'!F$7),0,IF('Snowball Details'!G20*(1+'Snowball Details'!F$6/12)-'Snowball Details'!F$7&lt;$V16-SUM(E16,C16),'Snowball Details'!G20*(1+'Snowball Details'!F$6/12)-'Snowball Details'!F$7,$V16-SUM(E16,C16))),0)</f>
        <v>0</v>
      </c>
      <c r="H16" s="26">
        <f>IFERROR(IF('Snowball Details'!I20*(1+'Snowball Details'!H$6/12)&gt;='Snowball Details'!H$7,0,'Snowball Details'!H$7-('Snowball Details'!I20*(1+'Snowball Details'!H$6/12))),0)</f>
        <v>0</v>
      </c>
      <c r="I16" s="26">
        <f>IFERROR(IF(OR('Snowball Details'!I20=0,'Snowball Details'!I20*(1+'Snowball Details'!H$6/12)&lt;'Snowball Details'!H$7),0,IF('Snowball Details'!I20*(1+'Snowball Details'!H$6/12)-'Snowball Details'!H$7&lt;$V16-SUM(G16,E16,C16),'Snowball Details'!I20*(1+'Snowball Details'!H$6/12)-'Snowball Details'!H$7,$V16-SUM(G16,E16,C16))),0)</f>
        <v>0</v>
      </c>
      <c r="J16" s="26">
        <f>IFERROR(IF('Snowball Details'!K20*(1+'Snowball Details'!J$6/12)&gt;='Snowball Details'!J$7,0,'Snowball Details'!J$7-('Snowball Details'!K20*(1+'Snowball Details'!J$6/12))),0)</f>
        <v>0</v>
      </c>
      <c r="K16" s="26">
        <f>IFERROR(IF(OR('Snowball Details'!K20=0,'Snowball Details'!K20*(1+'Snowball Details'!J$6/12)&lt;'Snowball Details'!J$7),0,IF('Snowball Details'!K20*(1+'Snowball Details'!J$6/12)-'Snowball Details'!J$7&lt;$V16-SUM(I16,G16,E16,C16),'Snowball Details'!K20*(1+'Snowball Details'!J$6/12)-'Snowball Details'!J$7,$V16-SUM(I16,G16,E16,C16))),0)</f>
        <v>0</v>
      </c>
      <c r="L16" s="26">
        <f>IFERROR(IF('Snowball Details'!M20*(1+'Snowball Details'!L$6/12)&gt;='Snowball Details'!L$7,0,'Snowball Details'!L$7-('Snowball Details'!M20*(1+'Snowball Details'!L$6/12))),0)</f>
        <v>0</v>
      </c>
      <c r="M16" s="26">
        <f>IFERROR(IF(OR('Snowball Details'!M20=0,'Snowball Details'!M20*(1+'Snowball Details'!L$6/12)&lt;'Snowball Details'!L$7),0,IF('Snowball Details'!M20*(1+'Snowball Details'!L$6/12)-'Snowball Details'!L$7&lt;$V16-SUM(K16,I16,G16,E16,C16),'Snowball Details'!M20*(1+'Snowball Details'!L$6/12)-'Snowball Details'!L$7,$V16-SUM(K16,I16,G16,E16,C16))),0)</f>
        <v>0</v>
      </c>
      <c r="N16" s="26">
        <f>IFERROR(IF('Snowball Details'!O20*(1+'Snowball Details'!N$6/12)&gt;='Snowball Details'!N$7,0,'Snowball Details'!N$7-('Snowball Details'!O20*(1+'Snowball Details'!N$6/12))),0)</f>
        <v>0</v>
      </c>
      <c r="O16" s="26">
        <f>IFERROR(IF(OR('Snowball Details'!O20=0,('Snowball Details'!O20*(1+'Snowball Details'!N$6/12)&lt;'Snowball Details'!N$7)),0,IF('Snowball Details'!O20*(1+'Snowball Details'!N$6/12)-'Snowball Details'!N$7&lt;$V16-SUM(M16,K16,I16,G16,E16,C16),'Snowball Details'!O20*(1+'Snowball Details'!N$6/12)-'Snowball Details'!N$7,$V16-SUM(M16,K16,I16,G16,E16,C16))),0)</f>
        <v>0</v>
      </c>
      <c r="P16" s="26">
        <f>IFERROR(IF('Snowball Details'!Q20*(1+'Snowball Details'!P$6/12)&gt;='Snowball Details'!P$7,0,'Snowball Details'!P$7-('Snowball Details'!Q20*(1+'Snowball Details'!P$6/12))),0)</f>
        <v>0</v>
      </c>
      <c r="Q16" s="26">
        <f>IFERROR(IF(OR('Snowball Details'!Q20=0,('Snowball Details'!Q20*(1+'Snowball Details'!P$6/12)&lt;'Snowball Details'!P$7)),0,IF('Snowball Details'!Q20*(1+'Snowball Details'!P$6/12)-'Snowball Details'!P$7&lt;$V16-SUM(O16,M16,K16,I16,G16,E16,C16),'Snowball Details'!Q20*(1+'Snowball Details'!P$6/12)-'Snowball Details'!P$7,$V16-SUM(O16,M16,K16,I16,G16,E16,C16))),0)</f>
        <v>0</v>
      </c>
      <c r="R16" s="26">
        <f>IFERROR(IF('Snowball Details'!S20*(1+'Snowball Details'!R$6/12)&gt;='Snowball Details'!R$7,0,'Snowball Details'!R$7-('Snowball Details'!S20*(1+'Snowball Details'!R$6/12))),0)</f>
        <v>0</v>
      </c>
      <c r="S16" s="26">
        <f>IFERROR(IF(OR('Snowball Details'!S20=0,('Snowball Details'!S20*(1+'Snowball Details'!R$6/12)&lt;'Snowball Details'!R$7)),0,IF('Snowball Details'!S20*(1+'Snowball Details'!R$6/12)-'Snowball Details'!R$7&lt;$V16-SUM(Q16,O16,M16,K16,I16,G16,E16,C16),'Snowball Details'!S20*(1+'Snowball Details'!R$6/12)-'Snowball Details'!R$7,$V16-SUM(Q16,O16,M16,K16,I16,G16,E16,C16))),0)</f>
        <v>0</v>
      </c>
      <c r="T16" s="26">
        <f>IFERROR(IF('Snowball Details'!U20*(1+'Snowball Details'!T$6/12)&gt;='Snowball Details'!T$7,0,'Snowball Details'!T$7-('Snowball Details'!U20*(1+'Snowball Details'!T$6/12))),0)</f>
        <v>0</v>
      </c>
      <c r="U16" s="26">
        <f>IFERROR(IF(OR('Snowball Details'!U20=0,('Snowball Details'!U20*(1+'Snowball Details'!T$6/12)&lt;'Snowball Details'!T$7)),0,IF('Snowball Details'!U20*(1+'Snowball Details'!T$6/12)-'Snowball Details'!T$7&lt;$V16-SUM(S16,Q16,O16,M16,K16,I16,G16,E16,C16),'Snowball Details'!U20*(1+'Snowball Details'!T$6/12)-'Snowball Details'!T$7,$V16-SUM(S16,Q16,O16,M16,K16,I16,G16,E16,C16))),0)</f>
        <v>0</v>
      </c>
      <c r="V16" s="26">
        <f t="shared" si="0"/>
        <v>841</v>
      </c>
      <c r="W16" s="26">
        <f t="shared" si="1"/>
        <v>841</v>
      </c>
      <c r="X16" s="26">
        <f t="shared" si="2"/>
        <v>0</v>
      </c>
    </row>
    <row r="17" spans="1:24" x14ac:dyDescent="0.35">
      <c r="A17" s="9">
        <f t="shared" si="3"/>
        <v>45352</v>
      </c>
      <c r="B17" s="26">
        <f>IFERROR(IF('Snowball Details'!C21*(1+'Snowball Details'!B$6/12)&gt;='Snowball Details'!B$2+'Snowball Details'!B$7,0,'Snowball Details'!B$2+'Snowball Details'!B$7-('Snowball Details'!C21*(1+'Snowball Details'!B$6/12))),0)</f>
        <v>841</v>
      </c>
      <c r="C17" s="26">
        <f>IFERROR(IF(OR('Snowball Details'!C21=0,'Snowball Details'!C21*(1+'Snowball Details'!B$6/12)&lt;'Snowball Details'!B$7+'Snowball Details'!B$2),0,IF('Snowball Details'!C21*(1+'Snowball Details'!B$6/12)&lt;$V17,'Snowball Details'!C21*(1+'Snowball Details'!B$6/12)-'Snowball Details'!B$2-'Snowball Details'!B$7,SUM(D17,F17,H17,J17,L17,N17,P17,R17,T17))),0)</f>
        <v>0</v>
      </c>
      <c r="D17" s="26">
        <f>IFERROR(IF('Snowball Details'!E21*(1+'Snowball Details'!D$6/12)&gt;='Snowball Details'!D$7,0,'Snowball Details'!D$7-('Snowball Details'!E21*(1+'Snowball Details'!D$6/12))),0)</f>
        <v>0</v>
      </c>
      <c r="E17" s="26">
        <f>IFERROR(IF(OR('Snowball Details'!E21=0,'Snowball Details'!E21*(1+'Snowball Details'!D$6/12)&lt;'Snowball Details'!D$7),0,IF('Snowball Details'!E21*(1+'Snowball Details'!D$6/12)-'Snowball Details'!D$7&lt;$V17,'Snowball Details'!E21*(1+'Snowball Details'!D$6/12)-'Snowball Details'!D$7,SUM($V17-C17))),0)</f>
        <v>841</v>
      </c>
      <c r="F17" s="26">
        <f>IFERROR(IF('Snowball Details'!G21*(1+'Snowball Details'!F$6/12)&gt;='Snowball Details'!F$7,0,'Snowball Details'!F$7-('Snowball Details'!G21*(1+'Snowball Details'!F$6/12))),0)</f>
        <v>0</v>
      </c>
      <c r="G17" s="26">
        <f>IFERROR(IF(OR('Snowball Details'!G21=0,'Snowball Details'!G21*(1+'Snowball Details'!F$6/12)&lt;'Snowball Details'!F$7),0,IF('Snowball Details'!G21*(1+'Snowball Details'!F$6/12)-'Snowball Details'!F$7&lt;$V17-SUM(E17,C17),'Snowball Details'!G21*(1+'Snowball Details'!F$6/12)-'Snowball Details'!F$7,$V17-SUM(E17,C17))),0)</f>
        <v>0</v>
      </c>
      <c r="H17" s="26">
        <f>IFERROR(IF('Snowball Details'!I21*(1+'Snowball Details'!H$6/12)&gt;='Snowball Details'!H$7,0,'Snowball Details'!H$7-('Snowball Details'!I21*(1+'Snowball Details'!H$6/12))),0)</f>
        <v>0</v>
      </c>
      <c r="I17" s="26">
        <f>IFERROR(IF(OR('Snowball Details'!I21=0,'Snowball Details'!I21*(1+'Snowball Details'!H$6/12)&lt;'Snowball Details'!H$7),0,IF('Snowball Details'!I21*(1+'Snowball Details'!H$6/12)-'Snowball Details'!H$7&lt;$V17-SUM(G17,E17,C17),'Snowball Details'!I21*(1+'Snowball Details'!H$6/12)-'Snowball Details'!H$7,$V17-SUM(G17,E17,C17))),0)</f>
        <v>0</v>
      </c>
      <c r="J17" s="26">
        <f>IFERROR(IF('Snowball Details'!K21*(1+'Snowball Details'!J$6/12)&gt;='Snowball Details'!J$7,0,'Snowball Details'!J$7-('Snowball Details'!K21*(1+'Snowball Details'!J$6/12))),0)</f>
        <v>0</v>
      </c>
      <c r="K17" s="26">
        <f>IFERROR(IF(OR('Snowball Details'!K21=0,'Snowball Details'!K21*(1+'Snowball Details'!J$6/12)&lt;'Snowball Details'!J$7),0,IF('Snowball Details'!K21*(1+'Snowball Details'!J$6/12)-'Snowball Details'!J$7&lt;$V17-SUM(I17,G17,E17,C17),'Snowball Details'!K21*(1+'Snowball Details'!J$6/12)-'Snowball Details'!J$7,$V17-SUM(I17,G17,E17,C17))),0)</f>
        <v>0</v>
      </c>
      <c r="L17" s="26">
        <f>IFERROR(IF('Snowball Details'!M21*(1+'Snowball Details'!L$6/12)&gt;='Snowball Details'!L$7,0,'Snowball Details'!L$7-('Snowball Details'!M21*(1+'Snowball Details'!L$6/12))),0)</f>
        <v>0</v>
      </c>
      <c r="M17" s="26">
        <f>IFERROR(IF(OR('Snowball Details'!M21=0,'Snowball Details'!M21*(1+'Snowball Details'!L$6/12)&lt;'Snowball Details'!L$7),0,IF('Snowball Details'!M21*(1+'Snowball Details'!L$6/12)-'Snowball Details'!L$7&lt;$V17-SUM(K17,I17,G17,E17,C17),'Snowball Details'!M21*(1+'Snowball Details'!L$6/12)-'Snowball Details'!L$7,$V17-SUM(K17,I17,G17,E17,C17))),0)</f>
        <v>0</v>
      </c>
      <c r="N17" s="26">
        <f>IFERROR(IF('Snowball Details'!O21*(1+'Snowball Details'!N$6/12)&gt;='Snowball Details'!N$7,0,'Snowball Details'!N$7-('Snowball Details'!O21*(1+'Snowball Details'!N$6/12))),0)</f>
        <v>0</v>
      </c>
      <c r="O17" s="26">
        <f>IFERROR(IF(OR('Snowball Details'!O21=0,('Snowball Details'!O21*(1+'Snowball Details'!N$6/12)&lt;'Snowball Details'!N$7)),0,IF('Snowball Details'!O21*(1+'Snowball Details'!N$6/12)-'Snowball Details'!N$7&lt;$V17-SUM(M17,K17,I17,G17,E17,C17),'Snowball Details'!O21*(1+'Snowball Details'!N$6/12)-'Snowball Details'!N$7,$V17-SUM(M17,K17,I17,G17,E17,C17))),0)</f>
        <v>0</v>
      </c>
      <c r="P17" s="26">
        <f>IFERROR(IF('Snowball Details'!Q21*(1+'Snowball Details'!P$6/12)&gt;='Snowball Details'!P$7,0,'Snowball Details'!P$7-('Snowball Details'!Q21*(1+'Snowball Details'!P$6/12))),0)</f>
        <v>0</v>
      </c>
      <c r="Q17" s="26">
        <f>IFERROR(IF(OR('Snowball Details'!Q21=0,('Snowball Details'!Q21*(1+'Snowball Details'!P$6/12)&lt;'Snowball Details'!P$7)),0,IF('Snowball Details'!Q21*(1+'Snowball Details'!P$6/12)-'Snowball Details'!P$7&lt;$V17-SUM(O17,M17,K17,I17,G17,E17,C17),'Snowball Details'!Q21*(1+'Snowball Details'!P$6/12)-'Snowball Details'!P$7,$V17-SUM(O17,M17,K17,I17,G17,E17,C17))),0)</f>
        <v>0</v>
      </c>
      <c r="R17" s="26">
        <f>IFERROR(IF('Snowball Details'!S21*(1+'Snowball Details'!R$6/12)&gt;='Snowball Details'!R$7,0,'Snowball Details'!R$7-('Snowball Details'!S21*(1+'Snowball Details'!R$6/12))),0)</f>
        <v>0</v>
      </c>
      <c r="S17" s="26">
        <f>IFERROR(IF(OR('Snowball Details'!S21=0,('Snowball Details'!S21*(1+'Snowball Details'!R$6/12)&lt;'Snowball Details'!R$7)),0,IF('Snowball Details'!S21*(1+'Snowball Details'!R$6/12)-'Snowball Details'!R$7&lt;$V17-SUM(Q17,O17,M17,K17,I17,G17,E17,C17),'Snowball Details'!S21*(1+'Snowball Details'!R$6/12)-'Snowball Details'!R$7,$V17-SUM(Q17,O17,M17,K17,I17,G17,E17,C17))),0)</f>
        <v>0</v>
      </c>
      <c r="T17" s="26">
        <f>IFERROR(IF('Snowball Details'!U21*(1+'Snowball Details'!T$6/12)&gt;='Snowball Details'!T$7,0,'Snowball Details'!T$7-('Snowball Details'!U21*(1+'Snowball Details'!T$6/12))),0)</f>
        <v>0</v>
      </c>
      <c r="U17" s="26">
        <f>IFERROR(IF(OR('Snowball Details'!U21=0,('Snowball Details'!U21*(1+'Snowball Details'!T$6/12)&lt;'Snowball Details'!T$7)),0,IF('Snowball Details'!U21*(1+'Snowball Details'!T$6/12)-'Snowball Details'!T$7&lt;$V17-SUM(S17,Q17,O17,M17,K17,I17,G17,E17,C17),'Snowball Details'!U21*(1+'Snowball Details'!T$6/12)-'Snowball Details'!T$7,$V17-SUM(S17,Q17,O17,M17,K17,I17,G17,E17,C17))),0)</f>
        <v>0</v>
      </c>
      <c r="V17" s="26">
        <f t="shared" si="0"/>
        <v>841</v>
      </c>
      <c r="W17" s="26">
        <f t="shared" si="1"/>
        <v>841</v>
      </c>
      <c r="X17" s="26">
        <f t="shared" si="2"/>
        <v>0</v>
      </c>
    </row>
    <row r="18" spans="1:24" x14ac:dyDescent="0.35">
      <c r="A18" s="9">
        <f t="shared" si="3"/>
        <v>45383</v>
      </c>
      <c r="B18" s="26">
        <f>IFERROR(IF('Snowball Details'!C22*(1+'Snowball Details'!B$6/12)&gt;='Snowball Details'!B$2+'Snowball Details'!B$7,0,'Snowball Details'!B$2+'Snowball Details'!B$7-('Snowball Details'!C22*(1+'Snowball Details'!B$6/12))),0)</f>
        <v>841</v>
      </c>
      <c r="C18" s="26">
        <f>IFERROR(IF(OR('Snowball Details'!C22=0,'Snowball Details'!C22*(1+'Snowball Details'!B$6/12)&lt;'Snowball Details'!B$7+'Snowball Details'!B$2),0,IF('Snowball Details'!C22*(1+'Snowball Details'!B$6/12)&lt;$V18,'Snowball Details'!C22*(1+'Snowball Details'!B$6/12)-'Snowball Details'!B$2-'Snowball Details'!B$7,SUM(D18,F18,H18,J18,L18,N18,P18,R18,T18))),0)</f>
        <v>0</v>
      </c>
      <c r="D18" s="26">
        <f>IFERROR(IF('Snowball Details'!E22*(1+'Snowball Details'!D$6/12)&gt;='Snowball Details'!D$7,0,'Snowball Details'!D$7-('Snowball Details'!E22*(1+'Snowball Details'!D$6/12))),0)</f>
        <v>0</v>
      </c>
      <c r="E18" s="26">
        <f>IFERROR(IF(OR('Snowball Details'!E22=0,'Snowball Details'!E22*(1+'Snowball Details'!D$6/12)&lt;'Snowball Details'!D$7),0,IF('Snowball Details'!E22*(1+'Snowball Details'!D$6/12)-'Snowball Details'!D$7&lt;$V18,'Snowball Details'!E22*(1+'Snowball Details'!D$6/12)-'Snowball Details'!D$7,SUM($V18-C18))),0)</f>
        <v>841</v>
      </c>
      <c r="F18" s="26">
        <f>IFERROR(IF('Snowball Details'!G22*(1+'Snowball Details'!F$6/12)&gt;='Snowball Details'!F$7,0,'Snowball Details'!F$7-('Snowball Details'!G22*(1+'Snowball Details'!F$6/12))),0)</f>
        <v>0</v>
      </c>
      <c r="G18" s="26">
        <f>IFERROR(IF(OR('Snowball Details'!G22=0,'Snowball Details'!G22*(1+'Snowball Details'!F$6/12)&lt;'Snowball Details'!F$7),0,IF('Snowball Details'!G22*(1+'Snowball Details'!F$6/12)-'Snowball Details'!F$7&lt;$V18-SUM(E18,C18),'Snowball Details'!G22*(1+'Snowball Details'!F$6/12)-'Snowball Details'!F$7,$V18-SUM(E18,C18))),0)</f>
        <v>0</v>
      </c>
      <c r="H18" s="26">
        <f>IFERROR(IF('Snowball Details'!I22*(1+'Snowball Details'!H$6/12)&gt;='Snowball Details'!H$7,0,'Snowball Details'!H$7-('Snowball Details'!I22*(1+'Snowball Details'!H$6/12))),0)</f>
        <v>0</v>
      </c>
      <c r="I18" s="26">
        <f>IFERROR(IF(OR('Snowball Details'!I22=0,'Snowball Details'!I22*(1+'Snowball Details'!H$6/12)&lt;'Snowball Details'!H$7),0,IF('Snowball Details'!I22*(1+'Snowball Details'!H$6/12)-'Snowball Details'!H$7&lt;$V18-SUM(G18,E18,C18),'Snowball Details'!I22*(1+'Snowball Details'!H$6/12)-'Snowball Details'!H$7,$V18-SUM(G18,E18,C18))),0)</f>
        <v>0</v>
      </c>
      <c r="J18" s="26">
        <f>IFERROR(IF('Snowball Details'!K22*(1+'Snowball Details'!J$6/12)&gt;='Snowball Details'!J$7,0,'Snowball Details'!J$7-('Snowball Details'!K22*(1+'Snowball Details'!J$6/12))),0)</f>
        <v>0</v>
      </c>
      <c r="K18" s="26">
        <f>IFERROR(IF(OR('Snowball Details'!K22=0,'Snowball Details'!K22*(1+'Snowball Details'!J$6/12)&lt;'Snowball Details'!J$7),0,IF('Snowball Details'!K22*(1+'Snowball Details'!J$6/12)-'Snowball Details'!J$7&lt;$V18-SUM(I18,G18,E18,C18),'Snowball Details'!K22*(1+'Snowball Details'!J$6/12)-'Snowball Details'!J$7,$V18-SUM(I18,G18,E18,C18))),0)</f>
        <v>0</v>
      </c>
      <c r="L18" s="26">
        <f>IFERROR(IF('Snowball Details'!M22*(1+'Snowball Details'!L$6/12)&gt;='Snowball Details'!L$7,0,'Snowball Details'!L$7-('Snowball Details'!M22*(1+'Snowball Details'!L$6/12))),0)</f>
        <v>0</v>
      </c>
      <c r="M18" s="26">
        <f>IFERROR(IF(OR('Snowball Details'!M22=0,'Snowball Details'!M22*(1+'Snowball Details'!L$6/12)&lt;'Snowball Details'!L$7),0,IF('Snowball Details'!M22*(1+'Snowball Details'!L$6/12)-'Snowball Details'!L$7&lt;$V18-SUM(K18,I18,G18,E18,C18),'Snowball Details'!M22*(1+'Snowball Details'!L$6/12)-'Snowball Details'!L$7,$V18-SUM(K18,I18,G18,E18,C18))),0)</f>
        <v>0</v>
      </c>
      <c r="N18" s="26">
        <f>IFERROR(IF('Snowball Details'!O22*(1+'Snowball Details'!N$6/12)&gt;='Snowball Details'!N$7,0,'Snowball Details'!N$7-('Snowball Details'!O22*(1+'Snowball Details'!N$6/12))),0)</f>
        <v>0</v>
      </c>
      <c r="O18" s="26">
        <f>IFERROR(IF(OR('Snowball Details'!O22=0,('Snowball Details'!O22*(1+'Snowball Details'!N$6/12)&lt;'Snowball Details'!N$7)),0,IF('Snowball Details'!O22*(1+'Snowball Details'!N$6/12)-'Snowball Details'!N$7&lt;$V18-SUM(M18,K18,I18,G18,E18,C18),'Snowball Details'!O22*(1+'Snowball Details'!N$6/12)-'Snowball Details'!N$7,$V18-SUM(M18,K18,I18,G18,E18,C18))),0)</f>
        <v>0</v>
      </c>
      <c r="P18" s="26">
        <f>IFERROR(IF('Snowball Details'!Q22*(1+'Snowball Details'!P$6/12)&gt;='Snowball Details'!P$7,0,'Snowball Details'!P$7-('Snowball Details'!Q22*(1+'Snowball Details'!P$6/12))),0)</f>
        <v>0</v>
      </c>
      <c r="Q18" s="26">
        <f>IFERROR(IF(OR('Snowball Details'!Q22=0,('Snowball Details'!Q22*(1+'Snowball Details'!P$6/12)&lt;'Snowball Details'!P$7)),0,IF('Snowball Details'!Q22*(1+'Snowball Details'!P$6/12)-'Snowball Details'!P$7&lt;$V18-SUM(O18,M18,K18,I18,G18,E18,C18),'Snowball Details'!Q22*(1+'Snowball Details'!P$6/12)-'Snowball Details'!P$7,$V18-SUM(O18,M18,K18,I18,G18,E18,C18))),0)</f>
        <v>0</v>
      </c>
      <c r="R18" s="26">
        <f>IFERROR(IF('Snowball Details'!S22*(1+'Snowball Details'!R$6/12)&gt;='Snowball Details'!R$7,0,'Snowball Details'!R$7-('Snowball Details'!S22*(1+'Snowball Details'!R$6/12))),0)</f>
        <v>0</v>
      </c>
      <c r="S18" s="26">
        <f>IFERROR(IF(OR('Snowball Details'!S22=0,('Snowball Details'!S22*(1+'Snowball Details'!R$6/12)&lt;'Snowball Details'!R$7)),0,IF('Snowball Details'!S22*(1+'Snowball Details'!R$6/12)-'Snowball Details'!R$7&lt;$V18-SUM(Q18,O18,M18,K18,I18,G18,E18,C18),'Snowball Details'!S22*(1+'Snowball Details'!R$6/12)-'Snowball Details'!R$7,$V18-SUM(Q18,O18,M18,K18,I18,G18,E18,C18))),0)</f>
        <v>0</v>
      </c>
      <c r="T18" s="26">
        <f>IFERROR(IF('Snowball Details'!U22*(1+'Snowball Details'!T$6/12)&gt;='Snowball Details'!T$7,0,'Snowball Details'!T$7-('Snowball Details'!U22*(1+'Snowball Details'!T$6/12))),0)</f>
        <v>0</v>
      </c>
      <c r="U18" s="26">
        <f>IFERROR(IF(OR('Snowball Details'!U22=0,('Snowball Details'!U22*(1+'Snowball Details'!T$6/12)&lt;'Snowball Details'!T$7)),0,IF('Snowball Details'!U22*(1+'Snowball Details'!T$6/12)-'Snowball Details'!T$7&lt;$V18-SUM(S18,Q18,O18,M18,K18,I18,G18,E18,C18),'Snowball Details'!U22*(1+'Snowball Details'!T$6/12)-'Snowball Details'!T$7,$V18-SUM(S18,Q18,O18,M18,K18,I18,G18,E18,C18))),0)</f>
        <v>0</v>
      </c>
      <c r="V18" s="26">
        <f t="shared" si="0"/>
        <v>841</v>
      </c>
      <c r="W18" s="26">
        <f t="shared" si="1"/>
        <v>841</v>
      </c>
      <c r="X18" s="26">
        <f t="shared" si="2"/>
        <v>0</v>
      </c>
    </row>
    <row r="19" spans="1:24" x14ac:dyDescent="0.35">
      <c r="A19" s="9">
        <f t="shared" si="3"/>
        <v>45413</v>
      </c>
      <c r="B19" s="26">
        <f>IFERROR(IF('Snowball Details'!C23*(1+'Snowball Details'!B$6/12)&gt;='Snowball Details'!B$2+'Snowball Details'!B$7,0,'Snowball Details'!B$2+'Snowball Details'!B$7-('Snowball Details'!C23*(1+'Snowball Details'!B$6/12))),0)</f>
        <v>841</v>
      </c>
      <c r="C19" s="26">
        <f>IFERROR(IF(OR('Snowball Details'!C23=0,'Snowball Details'!C23*(1+'Snowball Details'!B$6/12)&lt;'Snowball Details'!B$7+'Snowball Details'!B$2),0,IF('Snowball Details'!C23*(1+'Snowball Details'!B$6/12)&lt;$V19,'Snowball Details'!C23*(1+'Snowball Details'!B$6/12)-'Snowball Details'!B$2-'Snowball Details'!B$7,SUM(D19,F19,H19,J19,L19,N19,P19,R19,T19))),0)</f>
        <v>0</v>
      </c>
      <c r="D19" s="26">
        <f>IFERROR(IF('Snowball Details'!E23*(1+'Snowball Details'!D$6/12)&gt;='Snowball Details'!D$7,0,'Snowball Details'!D$7-('Snowball Details'!E23*(1+'Snowball Details'!D$6/12))),0)</f>
        <v>0</v>
      </c>
      <c r="E19" s="26">
        <f>IFERROR(IF(OR('Snowball Details'!E23=0,'Snowball Details'!E23*(1+'Snowball Details'!D$6/12)&lt;'Snowball Details'!D$7),0,IF('Snowball Details'!E23*(1+'Snowball Details'!D$6/12)-'Snowball Details'!D$7&lt;$V19,'Snowball Details'!E23*(1+'Snowball Details'!D$6/12)-'Snowball Details'!D$7,SUM($V19-C19))),0)</f>
        <v>841</v>
      </c>
      <c r="F19" s="26">
        <f>IFERROR(IF('Snowball Details'!G23*(1+'Snowball Details'!F$6/12)&gt;='Snowball Details'!F$7,0,'Snowball Details'!F$7-('Snowball Details'!G23*(1+'Snowball Details'!F$6/12))),0)</f>
        <v>0</v>
      </c>
      <c r="G19" s="26">
        <f>IFERROR(IF(OR('Snowball Details'!G23=0,'Snowball Details'!G23*(1+'Snowball Details'!F$6/12)&lt;'Snowball Details'!F$7),0,IF('Snowball Details'!G23*(1+'Snowball Details'!F$6/12)-'Snowball Details'!F$7&lt;$V19-SUM(E19,C19),'Snowball Details'!G23*(1+'Snowball Details'!F$6/12)-'Snowball Details'!F$7,$V19-SUM(E19,C19))),0)</f>
        <v>0</v>
      </c>
      <c r="H19" s="26">
        <f>IFERROR(IF('Snowball Details'!I23*(1+'Snowball Details'!H$6/12)&gt;='Snowball Details'!H$7,0,'Snowball Details'!H$7-('Snowball Details'!I23*(1+'Snowball Details'!H$6/12))),0)</f>
        <v>0</v>
      </c>
      <c r="I19" s="26">
        <f>IFERROR(IF(OR('Snowball Details'!I23=0,'Snowball Details'!I23*(1+'Snowball Details'!H$6/12)&lt;'Snowball Details'!H$7),0,IF('Snowball Details'!I23*(1+'Snowball Details'!H$6/12)-'Snowball Details'!H$7&lt;$V19-SUM(G19,E19,C19),'Snowball Details'!I23*(1+'Snowball Details'!H$6/12)-'Snowball Details'!H$7,$V19-SUM(G19,E19,C19))),0)</f>
        <v>0</v>
      </c>
      <c r="J19" s="26">
        <f>IFERROR(IF('Snowball Details'!K23*(1+'Snowball Details'!J$6/12)&gt;='Snowball Details'!J$7,0,'Snowball Details'!J$7-('Snowball Details'!K23*(1+'Snowball Details'!J$6/12))),0)</f>
        <v>0</v>
      </c>
      <c r="K19" s="26">
        <f>IFERROR(IF(OR('Snowball Details'!K23=0,'Snowball Details'!K23*(1+'Snowball Details'!J$6/12)&lt;'Snowball Details'!J$7),0,IF('Snowball Details'!K23*(1+'Snowball Details'!J$6/12)-'Snowball Details'!J$7&lt;$V19-SUM(I19,G19,E19,C19),'Snowball Details'!K23*(1+'Snowball Details'!J$6/12)-'Snowball Details'!J$7,$V19-SUM(I19,G19,E19,C19))),0)</f>
        <v>0</v>
      </c>
      <c r="L19" s="26">
        <f>IFERROR(IF('Snowball Details'!M23*(1+'Snowball Details'!L$6/12)&gt;='Snowball Details'!L$7,0,'Snowball Details'!L$7-('Snowball Details'!M23*(1+'Snowball Details'!L$6/12))),0)</f>
        <v>0</v>
      </c>
      <c r="M19" s="26">
        <f>IFERROR(IF(OR('Snowball Details'!M23=0,'Snowball Details'!M23*(1+'Snowball Details'!L$6/12)&lt;'Snowball Details'!L$7),0,IF('Snowball Details'!M23*(1+'Snowball Details'!L$6/12)-'Snowball Details'!L$7&lt;$V19-SUM(K19,I19,G19,E19,C19),'Snowball Details'!M23*(1+'Snowball Details'!L$6/12)-'Snowball Details'!L$7,$V19-SUM(K19,I19,G19,E19,C19))),0)</f>
        <v>0</v>
      </c>
      <c r="N19" s="26">
        <f>IFERROR(IF('Snowball Details'!O23*(1+'Snowball Details'!N$6/12)&gt;='Snowball Details'!N$7,0,'Snowball Details'!N$7-('Snowball Details'!O23*(1+'Snowball Details'!N$6/12))),0)</f>
        <v>0</v>
      </c>
      <c r="O19" s="26">
        <f>IFERROR(IF(OR('Snowball Details'!O23=0,('Snowball Details'!O23*(1+'Snowball Details'!N$6/12)&lt;'Snowball Details'!N$7)),0,IF('Snowball Details'!O23*(1+'Snowball Details'!N$6/12)-'Snowball Details'!N$7&lt;$V19-SUM(M19,K19,I19,G19,E19,C19),'Snowball Details'!O23*(1+'Snowball Details'!N$6/12)-'Snowball Details'!N$7,$V19-SUM(M19,K19,I19,G19,E19,C19))),0)</f>
        <v>0</v>
      </c>
      <c r="P19" s="26">
        <f>IFERROR(IF('Snowball Details'!Q23*(1+'Snowball Details'!P$6/12)&gt;='Snowball Details'!P$7,0,'Snowball Details'!P$7-('Snowball Details'!Q23*(1+'Snowball Details'!P$6/12))),0)</f>
        <v>0</v>
      </c>
      <c r="Q19" s="26">
        <f>IFERROR(IF(OR('Snowball Details'!Q23=0,('Snowball Details'!Q23*(1+'Snowball Details'!P$6/12)&lt;'Snowball Details'!P$7)),0,IF('Snowball Details'!Q23*(1+'Snowball Details'!P$6/12)-'Snowball Details'!P$7&lt;$V19-SUM(O19,M19,K19,I19,G19,E19,C19),'Snowball Details'!Q23*(1+'Snowball Details'!P$6/12)-'Snowball Details'!P$7,$V19-SUM(O19,M19,K19,I19,G19,E19,C19))),0)</f>
        <v>0</v>
      </c>
      <c r="R19" s="26">
        <f>IFERROR(IF('Snowball Details'!S23*(1+'Snowball Details'!R$6/12)&gt;='Snowball Details'!R$7,0,'Snowball Details'!R$7-('Snowball Details'!S23*(1+'Snowball Details'!R$6/12))),0)</f>
        <v>0</v>
      </c>
      <c r="S19" s="26">
        <f>IFERROR(IF(OR('Snowball Details'!S23=0,('Snowball Details'!S23*(1+'Snowball Details'!R$6/12)&lt;'Snowball Details'!R$7)),0,IF('Snowball Details'!S23*(1+'Snowball Details'!R$6/12)-'Snowball Details'!R$7&lt;$V19-SUM(Q19,O19,M19,K19,I19,G19,E19,C19),'Snowball Details'!S23*(1+'Snowball Details'!R$6/12)-'Snowball Details'!R$7,$V19-SUM(Q19,O19,M19,K19,I19,G19,E19,C19))),0)</f>
        <v>0</v>
      </c>
      <c r="T19" s="26">
        <f>IFERROR(IF('Snowball Details'!U23*(1+'Snowball Details'!T$6/12)&gt;='Snowball Details'!T$7,0,'Snowball Details'!T$7-('Snowball Details'!U23*(1+'Snowball Details'!T$6/12))),0)</f>
        <v>0</v>
      </c>
      <c r="U19" s="26">
        <f>IFERROR(IF(OR('Snowball Details'!U23=0,('Snowball Details'!U23*(1+'Snowball Details'!T$6/12)&lt;'Snowball Details'!T$7)),0,IF('Snowball Details'!U23*(1+'Snowball Details'!T$6/12)-'Snowball Details'!T$7&lt;$V19-SUM(S19,Q19,O19,M19,K19,I19,G19,E19,C19),'Snowball Details'!U23*(1+'Snowball Details'!T$6/12)-'Snowball Details'!T$7,$V19-SUM(S19,Q19,O19,M19,K19,I19,G19,E19,C19))),0)</f>
        <v>0</v>
      </c>
      <c r="V19" s="26">
        <f t="shared" si="0"/>
        <v>841</v>
      </c>
      <c r="W19" s="26">
        <f t="shared" si="1"/>
        <v>841</v>
      </c>
      <c r="X19" s="26">
        <f t="shared" si="2"/>
        <v>0</v>
      </c>
    </row>
    <row r="20" spans="1:24" x14ac:dyDescent="0.35">
      <c r="A20" s="9">
        <f t="shared" si="3"/>
        <v>45444</v>
      </c>
      <c r="B20" s="26">
        <f>IFERROR(IF('Snowball Details'!C24*(1+'Snowball Details'!B$6/12)&gt;='Snowball Details'!B$2+'Snowball Details'!B$7,0,'Snowball Details'!B$2+'Snowball Details'!B$7-('Snowball Details'!C24*(1+'Snowball Details'!B$6/12))),0)</f>
        <v>841</v>
      </c>
      <c r="C20" s="26">
        <f>IFERROR(IF(OR('Snowball Details'!C24=0,'Snowball Details'!C24*(1+'Snowball Details'!B$6/12)&lt;'Snowball Details'!B$7+'Snowball Details'!B$2),0,IF('Snowball Details'!C24*(1+'Snowball Details'!B$6/12)&lt;$V20,'Snowball Details'!C24*(1+'Snowball Details'!B$6/12)-'Snowball Details'!B$2-'Snowball Details'!B$7,SUM(D20,F20,H20,J20,L20,N20,P20,R20,T20))),0)</f>
        <v>0</v>
      </c>
      <c r="D20" s="26">
        <f>IFERROR(IF('Snowball Details'!E24*(1+'Snowball Details'!D$6/12)&gt;='Snowball Details'!D$7,0,'Snowball Details'!D$7-('Snowball Details'!E24*(1+'Snowball Details'!D$6/12))),0)</f>
        <v>0</v>
      </c>
      <c r="E20" s="26">
        <f>IFERROR(IF(OR('Snowball Details'!E24=0,'Snowball Details'!E24*(1+'Snowball Details'!D$6/12)&lt;'Snowball Details'!D$7),0,IF('Snowball Details'!E24*(1+'Snowball Details'!D$6/12)-'Snowball Details'!D$7&lt;$V20,'Snowball Details'!E24*(1+'Snowball Details'!D$6/12)-'Snowball Details'!D$7,SUM($V20-C20))),0)</f>
        <v>841</v>
      </c>
      <c r="F20" s="26">
        <f>IFERROR(IF('Snowball Details'!G24*(1+'Snowball Details'!F$6/12)&gt;='Snowball Details'!F$7,0,'Snowball Details'!F$7-('Snowball Details'!G24*(1+'Snowball Details'!F$6/12))),0)</f>
        <v>0</v>
      </c>
      <c r="G20" s="26">
        <f>IFERROR(IF(OR('Snowball Details'!G24=0,'Snowball Details'!G24*(1+'Snowball Details'!F$6/12)&lt;'Snowball Details'!F$7),0,IF('Snowball Details'!G24*(1+'Snowball Details'!F$6/12)-'Snowball Details'!F$7&lt;$V20-SUM(E20,C20),'Snowball Details'!G24*(1+'Snowball Details'!F$6/12)-'Snowball Details'!F$7,$V20-SUM(E20,C20))),0)</f>
        <v>0</v>
      </c>
      <c r="H20" s="26">
        <f>IFERROR(IF('Snowball Details'!I24*(1+'Snowball Details'!H$6/12)&gt;='Snowball Details'!H$7,0,'Snowball Details'!H$7-('Snowball Details'!I24*(1+'Snowball Details'!H$6/12))),0)</f>
        <v>0</v>
      </c>
      <c r="I20" s="26">
        <f>IFERROR(IF(OR('Snowball Details'!I24=0,'Snowball Details'!I24*(1+'Snowball Details'!H$6/12)&lt;'Snowball Details'!H$7),0,IF('Snowball Details'!I24*(1+'Snowball Details'!H$6/12)-'Snowball Details'!H$7&lt;$V20-SUM(G20,E20,C20),'Snowball Details'!I24*(1+'Snowball Details'!H$6/12)-'Snowball Details'!H$7,$V20-SUM(G20,E20,C20))),0)</f>
        <v>0</v>
      </c>
      <c r="J20" s="26">
        <f>IFERROR(IF('Snowball Details'!K24*(1+'Snowball Details'!J$6/12)&gt;='Snowball Details'!J$7,0,'Snowball Details'!J$7-('Snowball Details'!K24*(1+'Snowball Details'!J$6/12))),0)</f>
        <v>0</v>
      </c>
      <c r="K20" s="26">
        <f>IFERROR(IF(OR('Snowball Details'!K24=0,'Snowball Details'!K24*(1+'Snowball Details'!J$6/12)&lt;'Snowball Details'!J$7),0,IF('Snowball Details'!K24*(1+'Snowball Details'!J$6/12)-'Snowball Details'!J$7&lt;$V20-SUM(I20,G20,E20,C20),'Snowball Details'!K24*(1+'Snowball Details'!J$6/12)-'Snowball Details'!J$7,$V20-SUM(I20,G20,E20,C20))),0)</f>
        <v>0</v>
      </c>
      <c r="L20" s="26">
        <f>IFERROR(IF('Snowball Details'!M24*(1+'Snowball Details'!L$6/12)&gt;='Snowball Details'!L$7,0,'Snowball Details'!L$7-('Snowball Details'!M24*(1+'Snowball Details'!L$6/12))),0)</f>
        <v>0</v>
      </c>
      <c r="M20" s="26">
        <f>IFERROR(IF(OR('Snowball Details'!M24=0,'Snowball Details'!M24*(1+'Snowball Details'!L$6/12)&lt;'Snowball Details'!L$7),0,IF('Snowball Details'!M24*(1+'Snowball Details'!L$6/12)-'Snowball Details'!L$7&lt;$V20-SUM(K20,I20,G20,E20,C20),'Snowball Details'!M24*(1+'Snowball Details'!L$6/12)-'Snowball Details'!L$7,$V20-SUM(K20,I20,G20,E20,C20))),0)</f>
        <v>0</v>
      </c>
      <c r="N20" s="26">
        <f>IFERROR(IF('Snowball Details'!O24*(1+'Snowball Details'!N$6/12)&gt;='Snowball Details'!N$7,0,'Snowball Details'!N$7-('Snowball Details'!O24*(1+'Snowball Details'!N$6/12))),0)</f>
        <v>0</v>
      </c>
      <c r="O20" s="26">
        <f>IFERROR(IF(OR('Snowball Details'!O24=0,('Snowball Details'!O24*(1+'Snowball Details'!N$6/12)&lt;'Snowball Details'!N$7)),0,IF('Snowball Details'!O24*(1+'Snowball Details'!N$6/12)-'Snowball Details'!N$7&lt;$V20-SUM(M20,K20,I20,G20,E20,C20),'Snowball Details'!O24*(1+'Snowball Details'!N$6/12)-'Snowball Details'!N$7,$V20-SUM(M20,K20,I20,G20,E20,C20))),0)</f>
        <v>0</v>
      </c>
      <c r="P20" s="26">
        <f>IFERROR(IF('Snowball Details'!Q24*(1+'Snowball Details'!P$6/12)&gt;='Snowball Details'!P$7,0,'Snowball Details'!P$7-('Snowball Details'!Q24*(1+'Snowball Details'!P$6/12))),0)</f>
        <v>0</v>
      </c>
      <c r="Q20" s="26">
        <f>IFERROR(IF(OR('Snowball Details'!Q24=0,('Snowball Details'!Q24*(1+'Snowball Details'!P$6/12)&lt;'Snowball Details'!P$7)),0,IF('Snowball Details'!Q24*(1+'Snowball Details'!P$6/12)-'Snowball Details'!P$7&lt;$V20-SUM(O20,M20,K20,I20,G20,E20,C20),'Snowball Details'!Q24*(1+'Snowball Details'!P$6/12)-'Snowball Details'!P$7,$V20-SUM(O20,M20,K20,I20,G20,E20,C20))),0)</f>
        <v>0</v>
      </c>
      <c r="R20" s="26">
        <f>IFERROR(IF('Snowball Details'!S24*(1+'Snowball Details'!R$6/12)&gt;='Snowball Details'!R$7,0,'Snowball Details'!R$7-('Snowball Details'!S24*(1+'Snowball Details'!R$6/12))),0)</f>
        <v>0</v>
      </c>
      <c r="S20" s="26">
        <f>IFERROR(IF(OR('Snowball Details'!S24=0,('Snowball Details'!S24*(1+'Snowball Details'!R$6/12)&lt;'Snowball Details'!R$7)),0,IF('Snowball Details'!S24*(1+'Snowball Details'!R$6/12)-'Snowball Details'!R$7&lt;$V20-SUM(Q20,O20,M20,K20,I20,G20,E20,C20),'Snowball Details'!S24*(1+'Snowball Details'!R$6/12)-'Snowball Details'!R$7,$V20-SUM(Q20,O20,M20,K20,I20,G20,E20,C20))),0)</f>
        <v>0</v>
      </c>
      <c r="T20" s="26">
        <f>IFERROR(IF('Snowball Details'!U24*(1+'Snowball Details'!T$6/12)&gt;='Snowball Details'!T$7,0,'Snowball Details'!T$7-('Snowball Details'!U24*(1+'Snowball Details'!T$6/12))),0)</f>
        <v>0</v>
      </c>
      <c r="U20" s="26">
        <f>IFERROR(IF(OR('Snowball Details'!U24=0,('Snowball Details'!U24*(1+'Snowball Details'!T$6/12)&lt;'Snowball Details'!T$7)),0,IF('Snowball Details'!U24*(1+'Snowball Details'!T$6/12)-'Snowball Details'!T$7&lt;$V20-SUM(S20,Q20,O20,M20,K20,I20,G20,E20,C20),'Snowball Details'!U24*(1+'Snowball Details'!T$6/12)-'Snowball Details'!T$7,$V20-SUM(S20,Q20,O20,M20,K20,I20,G20,E20,C20))),0)</f>
        <v>0</v>
      </c>
      <c r="V20" s="26">
        <f t="shared" si="0"/>
        <v>841</v>
      </c>
      <c r="W20" s="26">
        <f t="shared" si="1"/>
        <v>841</v>
      </c>
      <c r="X20" s="26">
        <f t="shared" si="2"/>
        <v>0</v>
      </c>
    </row>
    <row r="21" spans="1:24" x14ac:dyDescent="0.35">
      <c r="A21" s="9">
        <f t="shared" si="3"/>
        <v>45474</v>
      </c>
      <c r="B21" s="26">
        <f>IFERROR(IF('Snowball Details'!C25*(1+'Snowball Details'!B$6/12)&gt;='Snowball Details'!B$2+'Snowball Details'!B$7,0,'Snowball Details'!B$2+'Snowball Details'!B$7-('Snowball Details'!C25*(1+'Snowball Details'!B$6/12))),0)</f>
        <v>841</v>
      </c>
      <c r="C21" s="26">
        <f>IFERROR(IF(OR('Snowball Details'!C25=0,'Snowball Details'!C25*(1+'Snowball Details'!B$6/12)&lt;'Snowball Details'!B$7+'Snowball Details'!B$2),0,IF('Snowball Details'!C25*(1+'Snowball Details'!B$6/12)&lt;$V21,'Snowball Details'!C25*(1+'Snowball Details'!B$6/12)-'Snowball Details'!B$2-'Snowball Details'!B$7,SUM(D21,F21,H21,J21,L21,N21,P21,R21,T21))),0)</f>
        <v>0</v>
      </c>
      <c r="D21" s="26">
        <f>IFERROR(IF('Snowball Details'!E25*(1+'Snowball Details'!D$6/12)&gt;='Snowball Details'!D$7,0,'Snowball Details'!D$7-('Snowball Details'!E25*(1+'Snowball Details'!D$6/12))),0)</f>
        <v>0</v>
      </c>
      <c r="E21" s="26">
        <f>IFERROR(IF(OR('Snowball Details'!E25=0,'Snowball Details'!E25*(1+'Snowball Details'!D$6/12)&lt;'Snowball Details'!D$7),0,IF('Snowball Details'!E25*(1+'Snowball Details'!D$6/12)-'Snowball Details'!D$7&lt;$V21,'Snowball Details'!E25*(1+'Snowball Details'!D$6/12)-'Snowball Details'!D$7,SUM($V21-C21))),0)</f>
        <v>841</v>
      </c>
      <c r="F21" s="26">
        <f>IFERROR(IF('Snowball Details'!G25*(1+'Snowball Details'!F$6/12)&gt;='Snowball Details'!F$7,0,'Snowball Details'!F$7-('Snowball Details'!G25*(1+'Snowball Details'!F$6/12))),0)</f>
        <v>0</v>
      </c>
      <c r="G21" s="26">
        <f>IFERROR(IF(OR('Snowball Details'!G25=0,'Snowball Details'!G25*(1+'Snowball Details'!F$6/12)&lt;'Snowball Details'!F$7),0,IF('Snowball Details'!G25*(1+'Snowball Details'!F$6/12)-'Snowball Details'!F$7&lt;$V21-SUM(E21,C21),'Snowball Details'!G25*(1+'Snowball Details'!F$6/12)-'Snowball Details'!F$7,$V21-SUM(E21,C21))),0)</f>
        <v>0</v>
      </c>
      <c r="H21" s="26">
        <f>IFERROR(IF('Snowball Details'!I25*(1+'Snowball Details'!H$6/12)&gt;='Snowball Details'!H$7,0,'Snowball Details'!H$7-('Snowball Details'!I25*(1+'Snowball Details'!H$6/12))),0)</f>
        <v>0</v>
      </c>
      <c r="I21" s="26">
        <f>IFERROR(IF(OR('Snowball Details'!I25=0,'Snowball Details'!I25*(1+'Snowball Details'!H$6/12)&lt;'Snowball Details'!H$7),0,IF('Snowball Details'!I25*(1+'Snowball Details'!H$6/12)-'Snowball Details'!H$7&lt;$V21-SUM(G21,E21,C21),'Snowball Details'!I25*(1+'Snowball Details'!H$6/12)-'Snowball Details'!H$7,$V21-SUM(G21,E21,C21))),0)</f>
        <v>0</v>
      </c>
      <c r="J21" s="26">
        <f>IFERROR(IF('Snowball Details'!K25*(1+'Snowball Details'!J$6/12)&gt;='Snowball Details'!J$7,0,'Snowball Details'!J$7-('Snowball Details'!K25*(1+'Snowball Details'!J$6/12))),0)</f>
        <v>0</v>
      </c>
      <c r="K21" s="26">
        <f>IFERROR(IF(OR('Snowball Details'!K25=0,'Snowball Details'!K25*(1+'Snowball Details'!J$6/12)&lt;'Snowball Details'!J$7),0,IF('Snowball Details'!K25*(1+'Snowball Details'!J$6/12)-'Snowball Details'!J$7&lt;$V21-SUM(I21,G21,E21,C21),'Snowball Details'!K25*(1+'Snowball Details'!J$6/12)-'Snowball Details'!J$7,$V21-SUM(I21,G21,E21,C21))),0)</f>
        <v>0</v>
      </c>
      <c r="L21" s="26">
        <f>IFERROR(IF('Snowball Details'!M25*(1+'Snowball Details'!L$6/12)&gt;='Snowball Details'!L$7,0,'Snowball Details'!L$7-('Snowball Details'!M25*(1+'Snowball Details'!L$6/12))),0)</f>
        <v>0</v>
      </c>
      <c r="M21" s="26">
        <f>IFERROR(IF(OR('Snowball Details'!M25=0,'Snowball Details'!M25*(1+'Snowball Details'!L$6/12)&lt;'Snowball Details'!L$7),0,IF('Snowball Details'!M25*(1+'Snowball Details'!L$6/12)-'Snowball Details'!L$7&lt;$V21-SUM(K21,I21,G21,E21,C21),'Snowball Details'!M25*(1+'Snowball Details'!L$6/12)-'Snowball Details'!L$7,$V21-SUM(K21,I21,G21,E21,C21))),0)</f>
        <v>0</v>
      </c>
      <c r="N21" s="26">
        <f>IFERROR(IF('Snowball Details'!O25*(1+'Snowball Details'!N$6/12)&gt;='Snowball Details'!N$7,0,'Snowball Details'!N$7-('Snowball Details'!O25*(1+'Snowball Details'!N$6/12))),0)</f>
        <v>0</v>
      </c>
      <c r="O21" s="26">
        <f>IFERROR(IF(OR('Snowball Details'!O25=0,('Snowball Details'!O25*(1+'Snowball Details'!N$6/12)&lt;'Snowball Details'!N$7)),0,IF('Snowball Details'!O25*(1+'Snowball Details'!N$6/12)-'Snowball Details'!N$7&lt;$V21-SUM(M21,K21,I21,G21,E21,C21),'Snowball Details'!O25*(1+'Snowball Details'!N$6/12)-'Snowball Details'!N$7,$V21-SUM(M21,K21,I21,G21,E21,C21))),0)</f>
        <v>0</v>
      </c>
      <c r="P21" s="26">
        <f>IFERROR(IF('Snowball Details'!Q25*(1+'Snowball Details'!P$6/12)&gt;='Snowball Details'!P$7,0,'Snowball Details'!P$7-('Snowball Details'!Q25*(1+'Snowball Details'!P$6/12))),0)</f>
        <v>0</v>
      </c>
      <c r="Q21" s="26">
        <f>IFERROR(IF(OR('Snowball Details'!Q25=0,('Snowball Details'!Q25*(1+'Snowball Details'!P$6/12)&lt;'Snowball Details'!P$7)),0,IF('Snowball Details'!Q25*(1+'Snowball Details'!P$6/12)-'Snowball Details'!P$7&lt;$V21-SUM(O21,M21,K21,I21,G21,E21,C21),'Snowball Details'!Q25*(1+'Snowball Details'!P$6/12)-'Snowball Details'!P$7,$V21-SUM(O21,M21,K21,I21,G21,E21,C21))),0)</f>
        <v>0</v>
      </c>
      <c r="R21" s="26">
        <f>IFERROR(IF('Snowball Details'!S25*(1+'Snowball Details'!R$6/12)&gt;='Snowball Details'!R$7,0,'Snowball Details'!R$7-('Snowball Details'!S25*(1+'Snowball Details'!R$6/12))),0)</f>
        <v>0</v>
      </c>
      <c r="S21" s="26">
        <f>IFERROR(IF(OR('Snowball Details'!S25=0,('Snowball Details'!S25*(1+'Snowball Details'!R$6/12)&lt;'Snowball Details'!R$7)),0,IF('Snowball Details'!S25*(1+'Snowball Details'!R$6/12)-'Snowball Details'!R$7&lt;$V21-SUM(Q21,O21,M21,K21,I21,G21,E21,C21),'Snowball Details'!S25*(1+'Snowball Details'!R$6/12)-'Snowball Details'!R$7,$V21-SUM(Q21,O21,M21,K21,I21,G21,E21,C21))),0)</f>
        <v>0</v>
      </c>
      <c r="T21" s="26">
        <f>IFERROR(IF('Snowball Details'!U25*(1+'Snowball Details'!T$6/12)&gt;='Snowball Details'!T$7,0,'Snowball Details'!T$7-('Snowball Details'!U25*(1+'Snowball Details'!T$6/12))),0)</f>
        <v>0</v>
      </c>
      <c r="U21" s="26">
        <f>IFERROR(IF(OR('Snowball Details'!U25=0,('Snowball Details'!U25*(1+'Snowball Details'!T$6/12)&lt;'Snowball Details'!T$7)),0,IF('Snowball Details'!U25*(1+'Snowball Details'!T$6/12)-'Snowball Details'!T$7&lt;$V21-SUM(S21,Q21,O21,M21,K21,I21,G21,E21,C21),'Snowball Details'!U25*(1+'Snowball Details'!T$6/12)-'Snowball Details'!T$7,$V21-SUM(S21,Q21,O21,M21,K21,I21,G21,E21,C21))),0)</f>
        <v>0</v>
      </c>
      <c r="V21" s="26">
        <f t="shared" si="0"/>
        <v>841</v>
      </c>
      <c r="W21" s="26">
        <f t="shared" si="1"/>
        <v>841</v>
      </c>
      <c r="X21" s="26">
        <f t="shared" si="2"/>
        <v>0</v>
      </c>
    </row>
    <row r="22" spans="1:24" x14ac:dyDescent="0.35">
      <c r="A22" s="9">
        <f t="shared" si="3"/>
        <v>45505</v>
      </c>
      <c r="B22" s="26">
        <f>IFERROR(IF('Snowball Details'!C26*(1+'Snowball Details'!B$6/12)&gt;='Snowball Details'!B$2+'Snowball Details'!B$7,0,'Snowball Details'!B$2+'Snowball Details'!B$7-('Snowball Details'!C26*(1+'Snowball Details'!B$6/12))),0)</f>
        <v>841</v>
      </c>
      <c r="C22" s="26">
        <f>IFERROR(IF(OR('Snowball Details'!C26=0,'Snowball Details'!C26*(1+'Snowball Details'!B$6/12)&lt;'Snowball Details'!B$7+'Snowball Details'!B$2),0,IF('Snowball Details'!C26*(1+'Snowball Details'!B$6/12)&lt;$V22,'Snowball Details'!C26*(1+'Snowball Details'!B$6/12)-'Snowball Details'!B$2-'Snowball Details'!B$7,SUM(D22,F22,H22,J22,L22,N22,P22,R22,T22))),0)</f>
        <v>0</v>
      </c>
      <c r="D22" s="26">
        <f>IFERROR(IF('Snowball Details'!E26*(1+'Snowball Details'!D$6/12)&gt;='Snowball Details'!D$7,0,'Snowball Details'!D$7-('Snowball Details'!E26*(1+'Snowball Details'!D$6/12))),0)</f>
        <v>0</v>
      </c>
      <c r="E22" s="26">
        <f>IFERROR(IF(OR('Snowball Details'!E26=0,'Snowball Details'!E26*(1+'Snowball Details'!D$6/12)&lt;'Snowball Details'!D$7),0,IF('Snowball Details'!E26*(1+'Snowball Details'!D$6/12)-'Snowball Details'!D$7&lt;$V22,'Snowball Details'!E26*(1+'Snowball Details'!D$6/12)-'Snowball Details'!D$7,SUM($V22-C22))),0)</f>
        <v>841</v>
      </c>
      <c r="F22" s="26">
        <f>IFERROR(IF('Snowball Details'!G26*(1+'Snowball Details'!F$6/12)&gt;='Snowball Details'!F$7,0,'Snowball Details'!F$7-('Snowball Details'!G26*(1+'Snowball Details'!F$6/12))),0)</f>
        <v>0</v>
      </c>
      <c r="G22" s="26">
        <f>IFERROR(IF(OR('Snowball Details'!G26=0,'Snowball Details'!G26*(1+'Snowball Details'!F$6/12)&lt;'Snowball Details'!F$7),0,IF('Snowball Details'!G26*(1+'Snowball Details'!F$6/12)-'Snowball Details'!F$7&lt;$V22-SUM(E22,C22),'Snowball Details'!G26*(1+'Snowball Details'!F$6/12)-'Snowball Details'!F$7,$V22-SUM(E22,C22))),0)</f>
        <v>0</v>
      </c>
      <c r="H22" s="26">
        <f>IFERROR(IF('Snowball Details'!I26*(1+'Snowball Details'!H$6/12)&gt;='Snowball Details'!H$7,0,'Snowball Details'!H$7-('Snowball Details'!I26*(1+'Snowball Details'!H$6/12))),0)</f>
        <v>0</v>
      </c>
      <c r="I22" s="26">
        <f>IFERROR(IF(OR('Snowball Details'!I26=0,'Snowball Details'!I26*(1+'Snowball Details'!H$6/12)&lt;'Snowball Details'!H$7),0,IF('Snowball Details'!I26*(1+'Snowball Details'!H$6/12)-'Snowball Details'!H$7&lt;$V22-SUM(G22,E22,C22),'Snowball Details'!I26*(1+'Snowball Details'!H$6/12)-'Snowball Details'!H$7,$V22-SUM(G22,E22,C22))),0)</f>
        <v>0</v>
      </c>
      <c r="J22" s="26">
        <f>IFERROR(IF('Snowball Details'!K26*(1+'Snowball Details'!J$6/12)&gt;='Snowball Details'!J$7,0,'Snowball Details'!J$7-('Snowball Details'!K26*(1+'Snowball Details'!J$6/12))),0)</f>
        <v>0</v>
      </c>
      <c r="K22" s="26">
        <f>IFERROR(IF(OR('Snowball Details'!K26=0,'Snowball Details'!K26*(1+'Snowball Details'!J$6/12)&lt;'Snowball Details'!J$7),0,IF('Snowball Details'!K26*(1+'Snowball Details'!J$6/12)-'Snowball Details'!J$7&lt;$V22-SUM(I22,G22,E22,C22),'Snowball Details'!K26*(1+'Snowball Details'!J$6/12)-'Snowball Details'!J$7,$V22-SUM(I22,G22,E22,C22))),0)</f>
        <v>0</v>
      </c>
      <c r="L22" s="26">
        <f>IFERROR(IF('Snowball Details'!M26*(1+'Snowball Details'!L$6/12)&gt;='Snowball Details'!L$7,0,'Snowball Details'!L$7-('Snowball Details'!M26*(1+'Snowball Details'!L$6/12))),0)</f>
        <v>0</v>
      </c>
      <c r="M22" s="26">
        <f>IFERROR(IF(OR('Snowball Details'!M26=0,'Snowball Details'!M26*(1+'Snowball Details'!L$6/12)&lt;'Snowball Details'!L$7),0,IF('Snowball Details'!M26*(1+'Snowball Details'!L$6/12)-'Snowball Details'!L$7&lt;$V22-SUM(K22,I22,G22,E22,C22),'Snowball Details'!M26*(1+'Snowball Details'!L$6/12)-'Snowball Details'!L$7,$V22-SUM(K22,I22,G22,E22,C22))),0)</f>
        <v>0</v>
      </c>
      <c r="N22" s="26">
        <f>IFERROR(IF('Snowball Details'!O26*(1+'Snowball Details'!N$6/12)&gt;='Snowball Details'!N$7,0,'Snowball Details'!N$7-('Snowball Details'!O26*(1+'Snowball Details'!N$6/12))),0)</f>
        <v>0</v>
      </c>
      <c r="O22" s="26">
        <f>IFERROR(IF(OR('Snowball Details'!O26=0,('Snowball Details'!O26*(1+'Snowball Details'!N$6/12)&lt;'Snowball Details'!N$7)),0,IF('Snowball Details'!O26*(1+'Snowball Details'!N$6/12)-'Snowball Details'!N$7&lt;$V22-SUM(M22,K22,I22,G22,E22,C22),'Snowball Details'!O26*(1+'Snowball Details'!N$6/12)-'Snowball Details'!N$7,$V22-SUM(M22,K22,I22,G22,E22,C22))),0)</f>
        <v>0</v>
      </c>
      <c r="P22" s="26">
        <f>IFERROR(IF('Snowball Details'!Q26*(1+'Snowball Details'!P$6/12)&gt;='Snowball Details'!P$7,0,'Snowball Details'!P$7-('Snowball Details'!Q26*(1+'Snowball Details'!P$6/12))),0)</f>
        <v>0</v>
      </c>
      <c r="Q22" s="26">
        <f>IFERROR(IF(OR('Snowball Details'!Q26=0,('Snowball Details'!Q26*(1+'Snowball Details'!P$6/12)&lt;'Snowball Details'!P$7)),0,IF('Snowball Details'!Q26*(1+'Snowball Details'!P$6/12)-'Snowball Details'!P$7&lt;$V22-SUM(O22,M22,K22,I22,G22,E22,C22),'Snowball Details'!Q26*(1+'Snowball Details'!P$6/12)-'Snowball Details'!P$7,$V22-SUM(O22,M22,K22,I22,G22,E22,C22))),0)</f>
        <v>0</v>
      </c>
      <c r="R22" s="26">
        <f>IFERROR(IF('Snowball Details'!S26*(1+'Snowball Details'!R$6/12)&gt;='Snowball Details'!R$7,0,'Snowball Details'!R$7-('Snowball Details'!S26*(1+'Snowball Details'!R$6/12))),0)</f>
        <v>0</v>
      </c>
      <c r="S22" s="26">
        <f>IFERROR(IF(OR('Snowball Details'!S26=0,('Snowball Details'!S26*(1+'Snowball Details'!R$6/12)&lt;'Snowball Details'!R$7)),0,IF('Snowball Details'!S26*(1+'Snowball Details'!R$6/12)-'Snowball Details'!R$7&lt;$V22-SUM(Q22,O22,M22,K22,I22,G22,E22,C22),'Snowball Details'!S26*(1+'Snowball Details'!R$6/12)-'Snowball Details'!R$7,$V22-SUM(Q22,O22,M22,K22,I22,G22,E22,C22))),0)</f>
        <v>0</v>
      </c>
      <c r="T22" s="26">
        <f>IFERROR(IF('Snowball Details'!U26*(1+'Snowball Details'!T$6/12)&gt;='Snowball Details'!T$7,0,'Snowball Details'!T$7-('Snowball Details'!U26*(1+'Snowball Details'!T$6/12))),0)</f>
        <v>0</v>
      </c>
      <c r="U22" s="26">
        <f>IFERROR(IF(OR('Snowball Details'!U26=0,('Snowball Details'!U26*(1+'Snowball Details'!T$6/12)&lt;'Snowball Details'!T$7)),0,IF('Snowball Details'!U26*(1+'Snowball Details'!T$6/12)-'Snowball Details'!T$7&lt;$V22-SUM(S22,Q22,O22,M22,K22,I22,G22,E22,C22),'Snowball Details'!U26*(1+'Snowball Details'!T$6/12)-'Snowball Details'!T$7,$V22-SUM(S22,Q22,O22,M22,K22,I22,G22,E22,C22))),0)</f>
        <v>0</v>
      </c>
      <c r="V22" s="26">
        <f t="shared" si="0"/>
        <v>841</v>
      </c>
      <c r="W22" s="26">
        <f t="shared" si="1"/>
        <v>841</v>
      </c>
      <c r="X22" s="26">
        <f t="shared" si="2"/>
        <v>0</v>
      </c>
    </row>
    <row r="23" spans="1:24" x14ac:dyDescent="0.35">
      <c r="A23" s="9">
        <f t="shared" si="3"/>
        <v>45536</v>
      </c>
      <c r="B23" s="26">
        <f>IFERROR(IF('Snowball Details'!C27*(1+'Snowball Details'!B$6/12)&gt;='Snowball Details'!B$2+'Snowball Details'!B$7,0,'Snowball Details'!B$2+'Snowball Details'!B$7-('Snowball Details'!C27*(1+'Snowball Details'!B$6/12))),0)</f>
        <v>841</v>
      </c>
      <c r="C23" s="26">
        <f>IFERROR(IF(OR('Snowball Details'!C27=0,'Snowball Details'!C27*(1+'Snowball Details'!B$6/12)&lt;'Snowball Details'!B$7+'Snowball Details'!B$2),0,IF('Snowball Details'!C27*(1+'Snowball Details'!B$6/12)&lt;$V23,'Snowball Details'!C27*(1+'Snowball Details'!B$6/12)-'Snowball Details'!B$2-'Snowball Details'!B$7,SUM(D23,F23,H23,J23,L23,N23,P23,R23,T23))),0)</f>
        <v>0</v>
      </c>
      <c r="D23" s="26">
        <f>IFERROR(IF('Snowball Details'!E27*(1+'Snowball Details'!D$6/12)&gt;='Snowball Details'!D$7,0,'Snowball Details'!D$7-('Snowball Details'!E27*(1+'Snowball Details'!D$6/12))),0)</f>
        <v>0</v>
      </c>
      <c r="E23" s="26">
        <f>IFERROR(IF(OR('Snowball Details'!E27=0,'Snowball Details'!E27*(1+'Snowball Details'!D$6/12)&lt;'Snowball Details'!D$7),0,IF('Snowball Details'!E27*(1+'Snowball Details'!D$6/12)-'Snowball Details'!D$7&lt;$V23,'Snowball Details'!E27*(1+'Snowball Details'!D$6/12)-'Snowball Details'!D$7,SUM($V23-C23))),0)</f>
        <v>841</v>
      </c>
      <c r="F23" s="26">
        <f>IFERROR(IF('Snowball Details'!G27*(1+'Snowball Details'!F$6/12)&gt;='Snowball Details'!F$7,0,'Snowball Details'!F$7-('Snowball Details'!G27*(1+'Snowball Details'!F$6/12))),0)</f>
        <v>0</v>
      </c>
      <c r="G23" s="26">
        <f>IFERROR(IF(OR('Snowball Details'!G27=0,'Snowball Details'!G27*(1+'Snowball Details'!F$6/12)&lt;'Snowball Details'!F$7),0,IF('Snowball Details'!G27*(1+'Snowball Details'!F$6/12)-'Snowball Details'!F$7&lt;$V23-SUM(E23,C23),'Snowball Details'!G27*(1+'Snowball Details'!F$6/12)-'Snowball Details'!F$7,$V23-SUM(E23,C23))),0)</f>
        <v>0</v>
      </c>
      <c r="H23" s="26">
        <f>IFERROR(IF('Snowball Details'!I27*(1+'Snowball Details'!H$6/12)&gt;='Snowball Details'!H$7,0,'Snowball Details'!H$7-('Snowball Details'!I27*(1+'Snowball Details'!H$6/12))),0)</f>
        <v>0</v>
      </c>
      <c r="I23" s="26">
        <f>IFERROR(IF(OR('Snowball Details'!I27=0,'Snowball Details'!I27*(1+'Snowball Details'!H$6/12)&lt;'Snowball Details'!H$7),0,IF('Snowball Details'!I27*(1+'Snowball Details'!H$6/12)-'Snowball Details'!H$7&lt;$V23-SUM(G23,E23,C23),'Snowball Details'!I27*(1+'Snowball Details'!H$6/12)-'Snowball Details'!H$7,$V23-SUM(G23,E23,C23))),0)</f>
        <v>0</v>
      </c>
      <c r="J23" s="26">
        <f>IFERROR(IF('Snowball Details'!K27*(1+'Snowball Details'!J$6/12)&gt;='Snowball Details'!J$7,0,'Snowball Details'!J$7-('Snowball Details'!K27*(1+'Snowball Details'!J$6/12))),0)</f>
        <v>0</v>
      </c>
      <c r="K23" s="26">
        <f>IFERROR(IF(OR('Snowball Details'!K27=0,'Snowball Details'!K27*(1+'Snowball Details'!J$6/12)&lt;'Snowball Details'!J$7),0,IF('Snowball Details'!K27*(1+'Snowball Details'!J$6/12)-'Snowball Details'!J$7&lt;$V23-SUM(I23,G23,E23,C23),'Snowball Details'!K27*(1+'Snowball Details'!J$6/12)-'Snowball Details'!J$7,$V23-SUM(I23,G23,E23,C23))),0)</f>
        <v>0</v>
      </c>
      <c r="L23" s="26">
        <f>IFERROR(IF('Snowball Details'!M27*(1+'Snowball Details'!L$6/12)&gt;='Snowball Details'!L$7,0,'Snowball Details'!L$7-('Snowball Details'!M27*(1+'Snowball Details'!L$6/12))),0)</f>
        <v>0</v>
      </c>
      <c r="M23" s="26">
        <f>IFERROR(IF(OR('Snowball Details'!M27=0,'Snowball Details'!M27*(1+'Snowball Details'!L$6/12)&lt;'Snowball Details'!L$7),0,IF('Snowball Details'!M27*(1+'Snowball Details'!L$6/12)-'Snowball Details'!L$7&lt;$V23-SUM(K23,I23,G23,E23,C23),'Snowball Details'!M27*(1+'Snowball Details'!L$6/12)-'Snowball Details'!L$7,$V23-SUM(K23,I23,G23,E23,C23))),0)</f>
        <v>0</v>
      </c>
      <c r="N23" s="26">
        <f>IFERROR(IF('Snowball Details'!O27*(1+'Snowball Details'!N$6/12)&gt;='Snowball Details'!N$7,0,'Snowball Details'!N$7-('Snowball Details'!O27*(1+'Snowball Details'!N$6/12))),0)</f>
        <v>0</v>
      </c>
      <c r="O23" s="26">
        <f>IFERROR(IF(OR('Snowball Details'!O27=0,('Snowball Details'!O27*(1+'Snowball Details'!N$6/12)&lt;'Snowball Details'!N$7)),0,IF('Snowball Details'!O27*(1+'Snowball Details'!N$6/12)-'Snowball Details'!N$7&lt;$V23-SUM(M23,K23,I23,G23,E23,C23),'Snowball Details'!O27*(1+'Snowball Details'!N$6/12)-'Snowball Details'!N$7,$V23-SUM(M23,K23,I23,G23,E23,C23))),0)</f>
        <v>0</v>
      </c>
      <c r="P23" s="26">
        <f>IFERROR(IF('Snowball Details'!Q27*(1+'Snowball Details'!P$6/12)&gt;='Snowball Details'!P$7,0,'Snowball Details'!P$7-('Snowball Details'!Q27*(1+'Snowball Details'!P$6/12))),0)</f>
        <v>0</v>
      </c>
      <c r="Q23" s="26">
        <f>IFERROR(IF(OR('Snowball Details'!Q27=0,('Snowball Details'!Q27*(1+'Snowball Details'!P$6/12)&lt;'Snowball Details'!P$7)),0,IF('Snowball Details'!Q27*(1+'Snowball Details'!P$6/12)-'Snowball Details'!P$7&lt;$V23-SUM(O23,M23,K23,I23,G23,E23,C23),'Snowball Details'!Q27*(1+'Snowball Details'!P$6/12)-'Snowball Details'!P$7,$V23-SUM(O23,M23,K23,I23,G23,E23,C23))),0)</f>
        <v>0</v>
      </c>
      <c r="R23" s="26">
        <f>IFERROR(IF('Snowball Details'!S27*(1+'Snowball Details'!R$6/12)&gt;='Snowball Details'!R$7,0,'Snowball Details'!R$7-('Snowball Details'!S27*(1+'Snowball Details'!R$6/12))),0)</f>
        <v>0</v>
      </c>
      <c r="S23" s="26">
        <f>IFERROR(IF(OR('Snowball Details'!S27=0,('Snowball Details'!S27*(1+'Snowball Details'!R$6/12)&lt;'Snowball Details'!R$7)),0,IF('Snowball Details'!S27*(1+'Snowball Details'!R$6/12)-'Snowball Details'!R$7&lt;$V23-SUM(Q23,O23,M23,K23,I23,G23,E23,C23),'Snowball Details'!S27*(1+'Snowball Details'!R$6/12)-'Snowball Details'!R$7,$V23-SUM(Q23,O23,M23,K23,I23,G23,E23,C23))),0)</f>
        <v>0</v>
      </c>
      <c r="T23" s="26">
        <f>IFERROR(IF('Snowball Details'!U27*(1+'Snowball Details'!T$6/12)&gt;='Snowball Details'!T$7,0,'Snowball Details'!T$7-('Snowball Details'!U27*(1+'Snowball Details'!T$6/12))),0)</f>
        <v>0</v>
      </c>
      <c r="U23" s="26">
        <f>IFERROR(IF(OR('Snowball Details'!U27=0,('Snowball Details'!U27*(1+'Snowball Details'!T$6/12)&lt;'Snowball Details'!T$7)),0,IF('Snowball Details'!U27*(1+'Snowball Details'!T$6/12)-'Snowball Details'!T$7&lt;$V23-SUM(S23,Q23,O23,M23,K23,I23,G23,E23,C23),'Snowball Details'!U27*(1+'Snowball Details'!T$6/12)-'Snowball Details'!T$7,$V23-SUM(S23,Q23,O23,M23,K23,I23,G23,E23,C23))),0)</f>
        <v>0</v>
      </c>
      <c r="V23" s="26">
        <f t="shared" si="0"/>
        <v>841</v>
      </c>
      <c r="W23" s="26">
        <f t="shared" si="1"/>
        <v>841</v>
      </c>
      <c r="X23" s="26">
        <f t="shared" si="2"/>
        <v>0</v>
      </c>
    </row>
    <row r="24" spans="1:24" x14ac:dyDescent="0.35">
      <c r="A24" s="9">
        <f t="shared" si="3"/>
        <v>45566</v>
      </c>
      <c r="B24" s="26">
        <f>IFERROR(IF('Snowball Details'!C28*(1+'Snowball Details'!B$6/12)&gt;='Snowball Details'!B$2+'Snowball Details'!B$7,0,'Snowball Details'!B$2+'Snowball Details'!B$7-('Snowball Details'!C28*(1+'Snowball Details'!B$6/12))),0)</f>
        <v>841</v>
      </c>
      <c r="C24" s="26">
        <f>IFERROR(IF(OR('Snowball Details'!C28=0,'Snowball Details'!C28*(1+'Snowball Details'!B$6/12)&lt;'Snowball Details'!B$7+'Snowball Details'!B$2),0,IF('Snowball Details'!C28*(1+'Snowball Details'!B$6/12)&lt;$V24,'Snowball Details'!C28*(1+'Snowball Details'!B$6/12)-'Snowball Details'!B$2-'Snowball Details'!B$7,SUM(D24,F24,H24,J24,L24,N24,P24,R24,T24))),0)</f>
        <v>0</v>
      </c>
      <c r="D24" s="26">
        <f>IFERROR(IF('Snowball Details'!E28*(1+'Snowball Details'!D$6/12)&gt;='Snowball Details'!D$7,0,'Snowball Details'!D$7-('Snowball Details'!E28*(1+'Snowball Details'!D$6/12))),0)</f>
        <v>0</v>
      </c>
      <c r="E24" s="26">
        <f>IFERROR(IF(OR('Snowball Details'!E28=0,'Snowball Details'!E28*(1+'Snowball Details'!D$6/12)&lt;'Snowball Details'!D$7),0,IF('Snowball Details'!E28*(1+'Snowball Details'!D$6/12)-'Snowball Details'!D$7&lt;$V24,'Snowball Details'!E28*(1+'Snowball Details'!D$6/12)-'Snowball Details'!D$7,SUM($V24-C24))),0)</f>
        <v>841</v>
      </c>
      <c r="F24" s="26">
        <f>IFERROR(IF('Snowball Details'!G28*(1+'Snowball Details'!F$6/12)&gt;='Snowball Details'!F$7,0,'Snowball Details'!F$7-('Snowball Details'!G28*(1+'Snowball Details'!F$6/12))),0)</f>
        <v>0</v>
      </c>
      <c r="G24" s="26">
        <f>IFERROR(IF(OR('Snowball Details'!G28=0,'Snowball Details'!G28*(1+'Snowball Details'!F$6/12)&lt;'Snowball Details'!F$7),0,IF('Snowball Details'!G28*(1+'Snowball Details'!F$6/12)-'Snowball Details'!F$7&lt;$V24-SUM(E24,C24),'Snowball Details'!G28*(1+'Snowball Details'!F$6/12)-'Snowball Details'!F$7,$V24-SUM(E24,C24))),0)</f>
        <v>0</v>
      </c>
      <c r="H24" s="26">
        <f>IFERROR(IF('Snowball Details'!I28*(1+'Snowball Details'!H$6/12)&gt;='Snowball Details'!H$7,0,'Snowball Details'!H$7-('Snowball Details'!I28*(1+'Snowball Details'!H$6/12))),0)</f>
        <v>0</v>
      </c>
      <c r="I24" s="26">
        <f>IFERROR(IF(OR('Snowball Details'!I28=0,'Snowball Details'!I28*(1+'Snowball Details'!H$6/12)&lt;'Snowball Details'!H$7),0,IF('Snowball Details'!I28*(1+'Snowball Details'!H$6/12)-'Snowball Details'!H$7&lt;$V24-SUM(G24,E24,C24),'Snowball Details'!I28*(1+'Snowball Details'!H$6/12)-'Snowball Details'!H$7,$V24-SUM(G24,E24,C24))),0)</f>
        <v>0</v>
      </c>
      <c r="J24" s="26">
        <f>IFERROR(IF('Snowball Details'!K28*(1+'Snowball Details'!J$6/12)&gt;='Snowball Details'!J$7,0,'Snowball Details'!J$7-('Snowball Details'!K28*(1+'Snowball Details'!J$6/12))),0)</f>
        <v>0</v>
      </c>
      <c r="K24" s="26">
        <f>IFERROR(IF(OR('Snowball Details'!K28=0,'Snowball Details'!K28*(1+'Snowball Details'!J$6/12)&lt;'Snowball Details'!J$7),0,IF('Snowball Details'!K28*(1+'Snowball Details'!J$6/12)-'Snowball Details'!J$7&lt;$V24-SUM(I24,G24,E24,C24),'Snowball Details'!K28*(1+'Snowball Details'!J$6/12)-'Snowball Details'!J$7,$V24-SUM(I24,G24,E24,C24))),0)</f>
        <v>0</v>
      </c>
      <c r="L24" s="26">
        <f>IFERROR(IF('Snowball Details'!M28*(1+'Snowball Details'!L$6/12)&gt;='Snowball Details'!L$7,0,'Snowball Details'!L$7-('Snowball Details'!M28*(1+'Snowball Details'!L$6/12))),0)</f>
        <v>0</v>
      </c>
      <c r="M24" s="26">
        <f>IFERROR(IF(OR('Snowball Details'!M28=0,'Snowball Details'!M28*(1+'Snowball Details'!L$6/12)&lt;'Snowball Details'!L$7),0,IF('Snowball Details'!M28*(1+'Snowball Details'!L$6/12)-'Snowball Details'!L$7&lt;$V24-SUM(K24,I24,G24,E24,C24),'Snowball Details'!M28*(1+'Snowball Details'!L$6/12)-'Snowball Details'!L$7,$V24-SUM(K24,I24,G24,E24,C24))),0)</f>
        <v>0</v>
      </c>
      <c r="N24" s="26">
        <f>IFERROR(IF('Snowball Details'!O28*(1+'Snowball Details'!N$6/12)&gt;='Snowball Details'!N$7,0,'Snowball Details'!N$7-('Snowball Details'!O28*(1+'Snowball Details'!N$6/12))),0)</f>
        <v>0</v>
      </c>
      <c r="O24" s="26">
        <f>IFERROR(IF(OR('Snowball Details'!O28=0,('Snowball Details'!O28*(1+'Snowball Details'!N$6/12)&lt;'Snowball Details'!N$7)),0,IF('Snowball Details'!O28*(1+'Snowball Details'!N$6/12)-'Snowball Details'!N$7&lt;$V24-SUM(M24,K24,I24,G24,E24,C24),'Snowball Details'!O28*(1+'Snowball Details'!N$6/12)-'Snowball Details'!N$7,$V24-SUM(M24,K24,I24,G24,E24,C24))),0)</f>
        <v>0</v>
      </c>
      <c r="P24" s="26">
        <f>IFERROR(IF('Snowball Details'!Q28*(1+'Snowball Details'!P$6/12)&gt;='Snowball Details'!P$7,0,'Snowball Details'!P$7-('Snowball Details'!Q28*(1+'Snowball Details'!P$6/12))),0)</f>
        <v>0</v>
      </c>
      <c r="Q24" s="26">
        <f>IFERROR(IF(OR('Snowball Details'!Q28=0,('Snowball Details'!Q28*(1+'Snowball Details'!P$6/12)&lt;'Snowball Details'!P$7)),0,IF('Snowball Details'!Q28*(1+'Snowball Details'!P$6/12)-'Snowball Details'!P$7&lt;$V24-SUM(O24,M24,K24,I24,G24,E24,C24),'Snowball Details'!Q28*(1+'Snowball Details'!P$6/12)-'Snowball Details'!P$7,$V24-SUM(O24,M24,K24,I24,G24,E24,C24))),0)</f>
        <v>0</v>
      </c>
      <c r="R24" s="26">
        <f>IFERROR(IF('Snowball Details'!S28*(1+'Snowball Details'!R$6/12)&gt;='Snowball Details'!R$7,0,'Snowball Details'!R$7-('Snowball Details'!S28*(1+'Snowball Details'!R$6/12))),0)</f>
        <v>0</v>
      </c>
      <c r="S24" s="26">
        <f>IFERROR(IF(OR('Snowball Details'!S28=0,('Snowball Details'!S28*(1+'Snowball Details'!R$6/12)&lt;'Snowball Details'!R$7)),0,IF('Snowball Details'!S28*(1+'Snowball Details'!R$6/12)-'Snowball Details'!R$7&lt;$V24-SUM(Q24,O24,M24,K24,I24,G24,E24,C24),'Snowball Details'!S28*(1+'Snowball Details'!R$6/12)-'Snowball Details'!R$7,$V24-SUM(Q24,O24,M24,K24,I24,G24,E24,C24))),0)</f>
        <v>0</v>
      </c>
      <c r="T24" s="26">
        <f>IFERROR(IF('Snowball Details'!U28*(1+'Snowball Details'!T$6/12)&gt;='Snowball Details'!T$7,0,'Snowball Details'!T$7-('Snowball Details'!U28*(1+'Snowball Details'!T$6/12))),0)</f>
        <v>0</v>
      </c>
      <c r="U24" s="26">
        <f>IFERROR(IF(OR('Snowball Details'!U28=0,('Snowball Details'!U28*(1+'Snowball Details'!T$6/12)&lt;'Snowball Details'!T$7)),0,IF('Snowball Details'!U28*(1+'Snowball Details'!T$6/12)-'Snowball Details'!T$7&lt;$V24-SUM(S24,Q24,O24,M24,K24,I24,G24,E24,C24),'Snowball Details'!U28*(1+'Snowball Details'!T$6/12)-'Snowball Details'!T$7,$V24-SUM(S24,Q24,O24,M24,K24,I24,G24,E24,C24))),0)</f>
        <v>0</v>
      </c>
      <c r="V24" s="26">
        <f t="shared" si="0"/>
        <v>841</v>
      </c>
      <c r="W24" s="26">
        <f t="shared" si="1"/>
        <v>841</v>
      </c>
      <c r="X24" s="26">
        <f t="shared" si="2"/>
        <v>0</v>
      </c>
    </row>
    <row r="25" spans="1:24" x14ac:dyDescent="0.35">
      <c r="A25" s="9">
        <f t="shared" si="3"/>
        <v>45597</v>
      </c>
      <c r="B25" s="26">
        <f>IFERROR(IF('Snowball Details'!C29*(1+'Snowball Details'!B$6/12)&gt;='Snowball Details'!B$2+'Snowball Details'!B$7,0,'Snowball Details'!B$2+'Snowball Details'!B$7-('Snowball Details'!C29*(1+'Snowball Details'!B$6/12))),0)</f>
        <v>841</v>
      </c>
      <c r="C25" s="26">
        <f>IFERROR(IF(OR('Snowball Details'!C29=0,'Snowball Details'!C29*(1+'Snowball Details'!B$6/12)&lt;'Snowball Details'!B$7+'Snowball Details'!B$2),0,IF('Snowball Details'!C29*(1+'Snowball Details'!B$6/12)&lt;$V25,'Snowball Details'!C29*(1+'Snowball Details'!B$6/12)-'Snowball Details'!B$2-'Snowball Details'!B$7,SUM(D25,F25,H25,J25,L25,N25,P25,R25,T25))),0)</f>
        <v>0</v>
      </c>
      <c r="D25" s="26">
        <f>IFERROR(IF('Snowball Details'!E29*(1+'Snowball Details'!D$6/12)&gt;='Snowball Details'!D$7,0,'Snowball Details'!D$7-('Snowball Details'!E29*(1+'Snowball Details'!D$6/12))),0)</f>
        <v>40.410231536683966</v>
      </c>
      <c r="E25" s="26">
        <f>IFERROR(IF(OR('Snowball Details'!E29=0,'Snowball Details'!E29*(1+'Snowball Details'!D$6/12)&lt;'Snowball Details'!D$7),0,IF('Snowball Details'!E29*(1+'Snowball Details'!D$6/12)-'Snowball Details'!D$7&lt;$V25,'Snowball Details'!E29*(1+'Snowball Details'!D$6/12)-'Snowball Details'!D$7,SUM($V25-C25))),0)</f>
        <v>0</v>
      </c>
      <c r="F25" s="26">
        <f>IFERROR(IF('Snowball Details'!G29*(1+'Snowball Details'!F$6/12)&gt;='Snowball Details'!F$7,0,'Snowball Details'!F$7-('Snowball Details'!G29*(1+'Snowball Details'!F$6/12))),0)</f>
        <v>0</v>
      </c>
      <c r="G25" s="26">
        <f>IFERROR(IF(OR('Snowball Details'!G29=0,'Snowball Details'!G29*(1+'Snowball Details'!F$6/12)&lt;'Snowball Details'!F$7),0,IF('Snowball Details'!G29*(1+'Snowball Details'!F$6/12)-'Snowball Details'!F$7&lt;$V25-SUM(E25,C25),'Snowball Details'!G29*(1+'Snowball Details'!F$6/12)-'Snowball Details'!F$7,$V25-SUM(E25,C25))),0)</f>
        <v>881.41023153668402</v>
      </c>
      <c r="H25" s="26">
        <f>IFERROR(IF('Snowball Details'!I29*(1+'Snowball Details'!H$6/12)&gt;='Snowball Details'!H$7,0,'Snowball Details'!H$7-('Snowball Details'!I29*(1+'Snowball Details'!H$6/12))),0)</f>
        <v>0</v>
      </c>
      <c r="I25" s="26">
        <f>IFERROR(IF(OR('Snowball Details'!I29=0,'Snowball Details'!I29*(1+'Snowball Details'!H$6/12)&lt;'Snowball Details'!H$7),0,IF('Snowball Details'!I29*(1+'Snowball Details'!H$6/12)-'Snowball Details'!H$7&lt;$V25-SUM(G25,E25,C25),'Snowball Details'!I29*(1+'Snowball Details'!H$6/12)-'Snowball Details'!H$7,$V25-SUM(G25,E25,C25))),0)</f>
        <v>0</v>
      </c>
      <c r="J25" s="26">
        <f>IFERROR(IF('Snowball Details'!K29*(1+'Snowball Details'!J$6/12)&gt;='Snowball Details'!J$7,0,'Snowball Details'!J$7-('Snowball Details'!K29*(1+'Snowball Details'!J$6/12))),0)</f>
        <v>0</v>
      </c>
      <c r="K25" s="26">
        <f>IFERROR(IF(OR('Snowball Details'!K29=0,'Snowball Details'!K29*(1+'Snowball Details'!J$6/12)&lt;'Snowball Details'!J$7),0,IF('Snowball Details'!K29*(1+'Snowball Details'!J$6/12)-'Snowball Details'!J$7&lt;$V25-SUM(I25,G25,E25,C25),'Snowball Details'!K29*(1+'Snowball Details'!J$6/12)-'Snowball Details'!J$7,$V25-SUM(I25,G25,E25,C25))),0)</f>
        <v>0</v>
      </c>
      <c r="L25" s="26">
        <f>IFERROR(IF('Snowball Details'!M29*(1+'Snowball Details'!L$6/12)&gt;='Snowball Details'!L$7,0,'Snowball Details'!L$7-('Snowball Details'!M29*(1+'Snowball Details'!L$6/12))),0)</f>
        <v>0</v>
      </c>
      <c r="M25" s="26">
        <f>IFERROR(IF(OR('Snowball Details'!M29=0,'Snowball Details'!M29*(1+'Snowball Details'!L$6/12)&lt;'Snowball Details'!L$7),0,IF('Snowball Details'!M29*(1+'Snowball Details'!L$6/12)-'Snowball Details'!L$7&lt;$V25-SUM(K25,I25,G25,E25,C25),'Snowball Details'!M29*(1+'Snowball Details'!L$6/12)-'Snowball Details'!L$7,$V25-SUM(K25,I25,G25,E25,C25))),0)</f>
        <v>0</v>
      </c>
      <c r="N25" s="26">
        <f>IFERROR(IF('Snowball Details'!O29*(1+'Snowball Details'!N$6/12)&gt;='Snowball Details'!N$7,0,'Snowball Details'!N$7-('Snowball Details'!O29*(1+'Snowball Details'!N$6/12))),0)</f>
        <v>0</v>
      </c>
      <c r="O25" s="26">
        <f>IFERROR(IF(OR('Snowball Details'!O29=0,('Snowball Details'!O29*(1+'Snowball Details'!N$6/12)&lt;'Snowball Details'!N$7)),0,IF('Snowball Details'!O29*(1+'Snowball Details'!N$6/12)-'Snowball Details'!N$7&lt;$V25-SUM(M25,K25,I25,G25,E25,C25),'Snowball Details'!O29*(1+'Snowball Details'!N$6/12)-'Snowball Details'!N$7,$V25-SUM(M25,K25,I25,G25,E25,C25))),0)</f>
        <v>0</v>
      </c>
      <c r="P25" s="26">
        <f>IFERROR(IF('Snowball Details'!Q29*(1+'Snowball Details'!P$6/12)&gt;='Snowball Details'!P$7,0,'Snowball Details'!P$7-('Snowball Details'!Q29*(1+'Snowball Details'!P$6/12))),0)</f>
        <v>0</v>
      </c>
      <c r="Q25" s="26">
        <f>IFERROR(IF(OR('Snowball Details'!Q29=0,('Snowball Details'!Q29*(1+'Snowball Details'!P$6/12)&lt;'Snowball Details'!P$7)),0,IF('Snowball Details'!Q29*(1+'Snowball Details'!P$6/12)-'Snowball Details'!P$7&lt;$V25-SUM(O25,M25,K25,I25,G25,E25,C25),'Snowball Details'!Q29*(1+'Snowball Details'!P$6/12)-'Snowball Details'!P$7,$V25-SUM(O25,M25,K25,I25,G25,E25,C25))),0)</f>
        <v>0</v>
      </c>
      <c r="R25" s="26">
        <f>IFERROR(IF('Snowball Details'!S29*(1+'Snowball Details'!R$6/12)&gt;='Snowball Details'!R$7,0,'Snowball Details'!R$7-('Snowball Details'!S29*(1+'Snowball Details'!R$6/12))),0)</f>
        <v>0</v>
      </c>
      <c r="S25" s="26">
        <f>IFERROR(IF(OR('Snowball Details'!S29=0,('Snowball Details'!S29*(1+'Snowball Details'!R$6/12)&lt;'Snowball Details'!R$7)),0,IF('Snowball Details'!S29*(1+'Snowball Details'!R$6/12)-'Snowball Details'!R$7&lt;$V25-SUM(Q25,O25,M25,K25,I25,G25,E25,C25),'Snowball Details'!S29*(1+'Snowball Details'!R$6/12)-'Snowball Details'!R$7,$V25-SUM(Q25,O25,M25,K25,I25,G25,E25,C25))),0)</f>
        <v>0</v>
      </c>
      <c r="T25" s="26">
        <f>IFERROR(IF('Snowball Details'!U29*(1+'Snowball Details'!T$6/12)&gt;='Snowball Details'!T$7,0,'Snowball Details'!T$7-('Snowball Details'!U29*(1+'Snowball Details'!T$6/12))),0)</f>
        <v>0</v>
      </c>
      <c r="U25" s="26">
        <f>IFERROR(IF(OR('Snowball Details'!U29=0,('Snowball Details'!U29*(1+'Snowball Details'!T$6/12)&lt;'Snowball Details'!T$7)),0,IF('Snowball Details'!U29*(1+'Snowball Details'!T$6/12)-'Snowball Details'!T$7&lt;$V25-SUM(S25,Q25,O25,M25,K25,I25,G25,E25,C25),'Snowball Details'!U29*(1+'Snowball Details'!T$6/12)-'Snowball Details'!T$7,$V25-SUM(S25,Q25,O25,M25,K25,I25,G25,E25,C25))),0)</f>
        <v>0</v>
      </c>
      <c r="V25" s="26">
        <f t="shared" si="0"/>
        <v>881.41023153668402</v>
      </c>
      <c r="W25" s="26">
        <f t="shared" si="1"/>
        <v>881.41023153668402</v>
      </c>
      <c r="X25" s="26">
        <f t="shared" si="2"/>
        <v>0</v>
      </c>
    </row>
    <row r="26" spans="1:24" x14ac:dyDescent="0.35">
      <c r="A26" s="9">
        <f t="shared" si="3"/>
        <v>45627</v>
      </c>
      <c r="B26" s="26">
        <f>IFERROR(IF('Snowball Details'!C30*(1+'Snowball Details'!B$6/12)&gt;='Snowball Details'!B$2+'Snowball Details'!B$7,0,'Snowball Details'!B$2+'Snowball Details'!B$7-('Snowball Details'!C30*(1+'Snowball Details'!B$6/12))),0)</f>
        <v>841</v>
      </c>
      <c r="C26" s="26">
        <f>IFERROR(IF(OR('Snowball Details'!C30=0,'Snowball Details'!C30*(1+'Snowball Details'!B$6/12)&lt;'Snowball Details'!B$7+'Snowball Details'!B$2),0,IF('Snowball Details'!C30*(1+'Snowball Details'!B$6/12)&lt;$V26,'Snowball Details'!C30*(1+'Snowball Details'!B$6/12)-'Snowball Details'!B$2-'Snowball Details'!B$7,SUM(D26,F26,H26,J26,L26,N26,P26,R26,T26))),0)</f>
        <v>0</v>
      </c>
      <c r="D26" s="26">
        <f>IFERROR(IF('Snowball Details'!E30*(1+'Snowball Details'!D$6/12)&gt;='Snowball Details'!D$7,0,'Snowball Details'!D$7-('Snowball Details'!E30*(1+'Snowball Details'!D$6/12))),0)</f>
        <v>240</v>
      </c>
      <c r="E26" s="26">
        <f>IFERROR(IF(OR('Snowball Details'!E30=0,'Snowball Details'!E30*(1+'Snowball Details'!D$6/12)&lt;'Snowball Details'!D$7),0,IF('Snowball Details'!E30*(1+'Snowball Details'!D$6/12)-'Snowball Details'!D$7&lt;$V26,'Snowball Details'!E30*(1+'Snowball Details'!D$6/12)-'Snowball Details'!D$7,SUM($V26-C26))),0)</f>
        <v>0</v>
      </c>
      <c r="F26" s="26">
        <f>IFERROR(IF('Snowball Details'!G30*(1+'Snowball Details'!F$6/12)&gt;='Snowball Details'!F$7,0,'Snowball Details'!F$7-('Snowball Details'!G30*(1+'Snowball Details'!F$6/12))),0)</f>
        <v>0</v>
      </c>
      <c r="G26" s="26">
        <f>IFERROR(IF(OR('Snowball Details'!G30=0,'Snowball Details'!G30*(1+'Snowball Details'!F$6/12)&lt;'Snowball Details'!F$7),0,IF('Snowball Details'!G30*(1+'Snowball Details'!F$6/12)-'Snowball Details'!F$7&lt;$V26-SUM(E26,C26),'Snowball Details'!G30*(1+'Snowball Details'!F$6/12)-'Snowball Details'!F$7,$V26-SUM(E26,C26))),0)</f>
        <v>1081</v>
      </c>
      <c r="H26" s="26">
        <f>IFERROR(IF('Snowball Details'!I30*(1+'Snowball Details'!H$6/12)&gt;='Snowball Details'!H$7,0,'Snowball Details'!H$7-('Snowball Details'!I30*(1+'Snowball Details'!H$6/12))),0)</f>
        <v>0</v>
      </c>
      <c r="I26" s="26">
        <f>IFERROR(IF(OR('Snowball Details'!I30=0,'Snowball Details'!I30*(1+'Snowball Details'!H$6/12)&lt;'Snowball Details'!H$7),0,IF('Snowball Details'!I30*(1+'Snowball Details'!H$6/12)-'Snowball Details'!H$7&lt;$V26-SUM(G26,E26,C26),'Snowball Details'!I30*(1+'Snowball Details'!H$6/12)-'Snowball Details'!H$7,$V26-SUM(G26,E26,C26))),0)</f>
        <v>0</v>
      </c>
      <c r="J26" s="26">
        <f>IFERROR(IF('Snowball Details'!K30*(1+'Snowball Details'!J$6/12)&gt;='Snowball Details'!J$7,0,'Snowball Details'!J$7-('Snowball Details'!K30*(1+'Snowball Details'!J$6/12))),0)</f>
        <v>0</v>
      </c>
      <c r="K26" s="26">
        <f>IFERROR(IF(OR('Snowball Details'!K30=0,'Snowball Details'!K30*(1+'Snowball Details'!J$6/12)&lt;'Snowball Details'!J$7),0,IF('Snowball Details'!K30*(1+'Snowball Details'!J$6/12)-'Snowball Details'!J$7&lt;$V26-SUM(I26,G26,E26,C26),'Snowball Details'!K30*(1+'Snowball Details'!J$6/12)-'Snowball Details'!J$7,$V26-SUM(I26,G26,E26,C26))),0)</f>
        <v>0</v>
      </c>
      <c r="L26" s="26">
        <f>IFERROR(IF('Snowball Details'!M30*(1+'Snowball Details'!L$6/12)&gt;='Snowball Details'!L$7,0,'Snowball Details'!L$7-('Snowball Details'!M30*(1+'Snowball Details'!L$6/12))),0)</f>
        <v>0</v>
      </c>
      <c r="M26" s="26">
        <f>IFERROR(IF(OR('Snowball Details'!M30=0,'Snowball Details'!M30*(1+'Snowball Details'!L$6/12)&lt;'Snowball Details'!L$7),0,IF('Snowball Details'!M30*(1+'Snowball Details'!L$6/12)-'Snowball Details'!L$7&lt;$V26-SUM(K26,I26,G26,E26,C26),'Snowball Details'!M30*(1+'Snowball Details'!L$6/12)-'Snowball Details'!L$7,$V26-SUM(K26,I26,G26,E26,C26))),0)</f>
        <v>0</v>
      </c>
      <c r="N26" s="26">
        <f>IFERROR(IF('Snowball Details'!O30*(1+'Snowball Details'!N$6/12)&gt;='Snowball Details'!N$7,0,'Snowball Details'!N$7-('Snowball Details'!O30*(1+'Snowball Details'!N$6/12))),0)</f>
        <v>0</v>
      </c>
      <c r="O26" s="26">
        <f>IFERROR(IF(OR('Snowball Details'!O30=0,('Snowball Details'!O30*(1+'Snowball Details'!N$6/12)&lt;'Snowball Details'!N$7)),0,IF('Snowball Details'!O30*(1+'Snowball Details'!N$6/12)-'Snowball Details'!N$7&lt;$V26-SUM(M26,K26,I26,G26,E26,C26),'Snowball Details'!O30*(1+'Snowball Details'!N$6/12)-'Snowball Details'!N$7,$V26-SUM(M26,K26,I26,G26,E26,C26))),0)</f>
        <v>0</v>
      </c>
      <c r="P26" s="26">
        <f>IFERROR(IF('Snowball Details'!Q30*(1+'Snowball Details'!P$6/12)&gt;='Snowball Details'!P$7,0,'Snowball Details'!P$7-('Snowball Details'!Q30*(1+'Snowball Details'!P$6/12))),0)</f>
        <v>0</v>
      </c>
      <c r="Q26" s="26">
        <f>IFERROR(IF(OR('Snowball Details'!Q30=0,('Snowball Details'!Q30*(1+'Snowball Details'!P$6/12)&lt;'Snowball Details'!P$7)),0,IF('Snowball Details'!Q30*(1+'Snowball Details'!P$6/12)-'Snowball Details'!P$7&lt;$V26-SUM(O26,M26,K26,I26,G26,E26,C26),'Snowball Details'!Q30*(1+'Snowball Details'!P$6/12)-'Snowball Details'!P$7,$V26-SUM(O26,M26,K26,I26,G26,E26,C26))),0)</f>
        <v>0</v>
      </c>
      <c r="R26" s="26">
        <f>IFERROR(IF('Snowball Details'!S30*(1+'Snowball Details'!R$6/12)&gt;='Snowball Details'!R$7,0,'Snowball Details'!R$7-('Snowball Details'!S30*(1+'Snowball Details'!R$6/12))),0)</f>
        <v>0</v>
      </c>
      <c r="S26" s="26">
        <f>IFERROR(IF(OR('Snowball Details'!S30=0,('Snowball Details'!S30*(1+'Snowball Details'!R$6/12)&lt;'Snowball Details'!R$7)),0,IF('Snowball Details'!S30*(1+'Snowball Details'!R$6/12)-'Snowball Details'!R$7&lt;$V26-SUM(Q26,O26,M26,K26,I26,G26,E26,C26),'Snowball Details'!S30*(1+'Snowball Details'!R$6/12)-'Snowball Details'!R$7,$V26-SUM(Q26,O26,M26,K26,I26,G26,E26,C26))),0)</f>
        <v>0</v>
      </c>
      <c r="T26" s="26">
        <f>IFERROR(IF('Snowball Details'!U30*(1+'Snowball Details'!T$6/12)&gt;='Snowball Details'!T$7,0,'Snowball Details'!T$7-('Snowball Details'!U30*(1+'Snowball Details'!T$6/12))),0)</f>
        <v>0</v>
      </c>
      <c r="U26" s="26">
        <f>IFERROR(IF(OR('Snowball Details'!U30=0,('Snowball Details'!U30*(1+'Snowball Details'!T$6/12)&lt;'Snowball Details'!T$7)),0,IF('Snowball Details'!U30*(1+'Snowball Details'!T$6/12)-'Snowball Details'!T$7&lt;$V26-SUM(S26,Q26,O26,M26,K26,I26,G26,E26,C26),'Snowball Details'!U30*(1+'Snowball Details'!T$6/12)-'Snowball Details'!T$7,$V26-SUM(S26,Q26,O26,M26,K26,I26,G26,E26,C26))),0)</f>
        <v>0</v>
      </c>
      <c r="V26" s="26">
        <f t="shared" si="0"/>
        <v>1081</v>
      </c>
      <c r="W26" s="26">
        <f t="shared" si="1"/>
        <v>1081</v>
      </c>
      <c r="X26" s="26">
        <f t="shared" si="2"/>
        <v>0</v>
      </c>
    </row>
    <row r="27" spans="1:24" x14ac:dyDescent="0.35">
      <c r="A27" s="9">
        <f t="shared" si="3"/>
        <v>45658</v>
      </c>
      <c r="B27" s="26">
        <f>IFERROR(IF('Snowball Details'!C31*(1+'Snowball Details'!B$6/12)&gt;='Snowball Details'!B$2+'Snowball Details'!B$7,0,'Snowball Details'!B$2+'Snowball Details'!B$7-('Snowball Details'!C31*(1+'Snowball Details'!B$6/12))),0)</f>
        <v>841</v>
      </c>
      <c r="C27" s="26">
        <f>IFERROR(IF(OR('Snowball Details'!C31=0,'Snowball Details'!C31*(1+'Snowball Details'!B$6/12)&lt;'Snowball Details'!B$7+'Snowball Details'!B$2),0,IF('Snowball Details'!C31*(1+'Snowball Details'!B$6/12)&lt;$V27,'Snowball Details'!C31*(1+'Snowball Details'!B$6/12)-'Snowball Details'!B$2-'Snowball Details'!B$7,SUM(D27,F27,H27,J27,L27,N27,P27,R27,T27))),0)</f>
        <v>0</v>
      </c>
      <c r="D27" s="26">
        <f>IFERROR(IF('Snowball Details'!E31*(1+'Snowball Details'!D$6/12)&gt;='Snowball Details'!D$7,0,'Snowball Details'!D$7-('Snowball Details'!E31*(1+'Snowball Details'!D$6/12))),0)</f>
        <v>240</v>
      </c>
      <c r="E27" s="26">
        <f>IFERROR(IF(OR('Snowball Details'!E31=0,'Snowball Details'!E31*(1+'Snowball Details'!D$6/12)&lt;'Snowball Details'!D$7),0,IF('Snowball Details'!E31*(1+'Snowball Details'!D$6/12)-'Snowball Details'!D$7&lt;$V27,'Snowball Details'!E31*(1+'Snowball Details'!D$6/12)-'Snowball Details'!D$7,SUM($V27-C27))),0)</f>
        <v>0</v>
      </c>
      <c r="F27" s="26">
        <f>IFERROR(IF('Snowball Details'!G31*(1+'Snowball Details'!F$6/12)&gt;='Snowball Details'!F$7,0,'Snowball Details'!F$7-('Snowball Details'!G31*(1+'Snowball Details'!F$6/12))),0)</f>
        <v>0</v>
      </c>
      <c r="G27" s="26">
        <f>IFERROR(IF(OR('Snowball Details'!G31=0,'Snowball Details'!G31*(1+'Snowball Details'!F$6/12)&lt;'Snowball Details'!F$7),0,IF('Snowball Details'!G31*(1+'Snowball Details'!F$6/12)-'Snowball Details'!F$7&lt;$V27-SUM(E27,C27),'Snowball Details'!G31*(1+'Snowball Details'!F$6/12)-'Snowball Details'!F$7,$V27-SUM(E27,C27))),0)</f>
        <v>1081</v>
      </c>
      <c r="H27" s="26">
        <f>IFERROR(IF('Snowball Details'!I31*(1+'Snowball Details'!H$6/12)&gt;='Snowball Details'!H$7,0,'Snowball Details'!H$7-('Snowball Details'!I31*(1+'Snowball Details'!H$6/12))),0)</f>
        <v>0</v>
      </c>
      <c r="I27" s="26">
        <f>IFERROR(IF(OR('Snowball Details'!I31=0,'Snowball Details'!I31*(1+'Snowball Details'!H$6/12)&lt;'Snowball Details'!H$7),0,IF('Snowball Details'!I31*(1+'Snowball Details'!H$6/12)-'Snowball Details'!H$7&lt;$V27-SUM(G27,E27,C27),'Snowball Details'!I31*(1+'Snowball Details'!H$6/12)-'Snowball Details'!H$7,$V27-SUM(G27,E27,C27))),0)</f>
        <v>0</v>
      </c>
      <c r="J27" s="26">
        <f>IFERROR(IF('Snowball Details'!K31*(1+'Snowball Details'!J$6/12)&gt;='Snowball Details'!J$7,0,'Snowball Details'!J$7-('Snowball Details'!K31*(1+'Snowball Details'!J$6/12))),0)</f>
        <v>0</v>
      </c>
      <c r="K27" s="26">
        <f>IFERROR(IF(OR('Snowball Details'!K31=0,'Snowball Details'!K31*(1+'Snowball Details'!J$6/12)&lt;'Snowball Details'!J$7),0,IF('Snowball Details'!K31*(1+'Snowball Details'!J$6/12)-'Snowball Details'!J$7&lt;$V27-SUM(I27,G27,E27,C27),'Snowball Details'!K31*(1+'Snowball Details'!J$6/12)-'Snowball Details'!J$7,$V27-SUM(I27,G27,E27,C27))),0)</f>
        <v>0</v>
      </c>
      <c r="L27" s="26">
        <f>IFERROR(IF('Snowball Details'!M31*(1+'Snowball Details'!L$6/12)&gt;='Snowball Details'!L$7,0,'Snowball Details'!L$7-('Snowball Details'!M31*(1+'Snowball Details'!L$6/12))),0)</f>
        <v>0</v>
      </c>
      <c r="M27" s="26">
        <f>IFERROR(IF(OR('Snowball Details'!M31=0,'Snowball Details'!M31*(1+'Snowball Details'!L$6/12)&lt;'Snowball Details'!L$7),0,IF('Snowball Details'!M31*(1+'Snowball Details'!L$6/12)-'Snowball Details'!L$7&lt;$V27-SUM(K27,I27,G27,E27,C27),'Snowball Details'!M31*(1+'Snowball Details'!L$6/12)-'Snowball Details'!L$7,$V27-SUM(K27,I27,G27,E27,C27))),0)</f>
        <v>0</v>
      </c>
      <c r="N27" s="26">
        <f>IFERROR(IF('Snowball Details'!O31*(1+'Snowball Details'!N$6/12)&gt;='Snowball Details'!N$7,0,'Snowball Details'!N$7-('Snowball Details'!O31*(1+'Snowball Details'!N$6/12))),0)</f>
        <v>0</v>
      </c>
      <c r="O27" s="26">
        <f>IFERROR(IF(OR('Snowball Details'!O31=0,('Snowball Details'!O31*(1+'Snowball Details'!N$6/12)&lt;'Snowball Details'!N$7)),0,IF('Snowball Details'!O31*(1+'Snowball Details'!N$6/12)-'Snowball Details'!N$7&lt;$V27-SUM(M27,K27,I27,G27,E27,C27),'Snowball Details'!O31*(1+'Snowball Details'!N$6/12)-'Snowball Details'!N$7,$V27-SUM(M27,K27,I27,G27,E27,C27))),0)</f>
        <v>0</v>
      </c>
      <c r="P27" s="26">
        <f>IFERROR(IF('Snowball Details'!Q31*(1+'Snowball Details'!P$6/12)&gt;='Snowball Details'!P$7,0,'Snowball Details'!P$7-('Snowball Details'!Q31*(1+'Snowball Details'!P$6/12))),0)</f>
        <v>0</v>
      </c>
      <c r="Q27" s="26">
        <f>IFERROR(IF(OR('Snowball Details'!Q31=0,('Snowball Details'!Q31*(1+'Snowball Details'!P$6/12)&lt;'Snowball Details'!P$7)),0,IF('Snowball Details'!Q31*(1+'Snowball Details'!P$6/12)-'Snowball Details'!P$7&lt;$V27-SUM(O27,M27,K27,I27,G27,E27,C27),'Snowball Details'!Q31*(1+'Snowball Details'!P$6/12)-'Snowball Details'!P$7,$V27-SUM(O27,M27,K27,I27,G27,E27,C27))),0)</f>
        <v>0</v>
      </c>
      <c r="R27" s="26">
        <f>IFERROR(IF('Snowball Details'!S31*(1+'Snowball Details'!R$6/12)&gt;='Snowball Details'!R$7,0,'Snowball Details'!R$7-('Snowball Details'!S31*(1+'Snowball Details'!R$6/12))),0)</f>
        <v>0</v>
      </c>
      <c r="S27" s="26">
        <f>IFERROR(IF(OR('Snowball Details'!S31=0,('Snowball Details'!S31*(1+'Snowball Details'!R$6/12)&lt;'Snowball Details'!R$7)),0,IF('Snowball Details'!S31*(1+'Snowball Details'!R$6/12)-'Snowball Details'!R$7&lt;$V27-SUM(Q27,O27,M27,K27,I27,G27,E27,C27),'Snowball Details'!S31*(1+'Snowball Details'!R$6/12)-'Snowball Details'!R$7,$V27-SUM(Q27,O27,M27,K27,I27,G27,E27,C27))),0)</f>
        <v>0</v>
      </c>
      <c r="T27" s="26">
        <f>IFERROR(IF('Snowball Details'!U31*(1+'Snowball Details'!T$6/12)&gt;='Snowball Details'!T$7,0,'Snowball Details'!T$7-('Snowball Details'!U31*(1+'Snowball Details'!T$6/12))),0)</f>
        <v>0</v>
      </c>
      <c r="U27" s="26">
        <f>IFERROR(IF(OR('Snowball Details'!U31=0,('Snowball Details'!U31*(1+'Snowball Details'!T$6/12)&lt;'Snowball Details'!T$7)),0,IF('Snowball Details'!U31*(1+'Snowball Details'!T$6/12)-'Snowball Details'!T$7&lt;$V27-SUM(S27,Q27,O27,M27,K27,I27,G27,E27,C27),'Snowball Details'!U31*(1+'Snowball Details'!T$6/12)-'Snowball Details'!T$7,$V27-SUM(S27,Q27,O27,M27,K27,I27,G27,E27,C27))),0)</f>
        <v>0</v>
      </c>
      <c r="V27" s="26">
        <f t="shared" si="0"/>
        <v>1081</v>
      </c>
      <c r="W27" s="26">
        <f t="shared" si="1"/>
        <v>1081</v>
      </c>
      <c r="X27" s="26">
        <f t="shared" si="2"/>
        <v>0</v>
      </c>
    </row>
    <row r="28" spans="1:24" x14ac:dyDescent="0.35">
      <c r="A28" s="9">
        <f t="shared" si="3"/>
        <v>45689</v>
      </c>
      <c r="B28" s="26">
        <f>IFERROR(IF('Snowball Details'!C32*(1+'Snowball Details'!B$6/12)&gt;='Snowball Details'!B$2+'Snowball Details'!B$7,0,'Snowball Details'!B$2+'Snowball Details'!B$7-('Snowball Details'!C32*(1+'Snowball Details'!B$6/12))),0)</f>
        <v>841</v>
      </c>
      <c r="C28" s="26">
        <f>IFERROR(IF(OR('Snowball Details'!C32=0,'Snowball Details'!C32*(1+'Snowball Details'!B$6/12)&lt;'Snowball Details'!B$7+'Snowball Details'!B$2),0,IF('Snowball Details'!C32*(1+'Snowball Details'!B$6/12)&lt;$V28,'Snowball Details'!C32*(1+'Snowball Details'!B$6/12)-'Snowball Details'!B$2-'Snowball Details'!B$7,SUM(D28,F28,H28,J28,L28,N28,P28,R28,T28))),0)</f>
        <v>0</v>
      </c>
      <c r="D28" s="26">
        <f>IFERROR(IF('Snowball Details'!E32*(1+'Snowball Details'!D$6/12)&gt;='Snowball Details'!D$7,0,'Snowball Details'!D$7-('Snowball Details'!E32*(1+'Snowball Details'!D$6/12))),0)</f>
        <v>240</v>
      </c>
      <c r="E28" s="26">
        <f>IFERROR(IF(OR('Snowball Details'!E32=0,'Snowball Details'!E32*(1+'Snowball Details'!D$6/12)&lt;'Snowball Details'!D$7),0,IF('Snowball Details'!E32*(1+'Snowball Details'!D$6/12)-'Snowball Details'!D$7&lt;$V28,'Snowball Details'!E32*(1+'Snowball Details'!D$6/12)-'Snowball Details'!D$7,SUM($V28-C28))),0)</f>
        <v>0</v>
      </c>
      <c r="F28" s="26">
        <f>IFERROR(IF('Snowball Details'!G32*(1+'Snowball Details'!F$6/12)&gt;='Snowball Details'!F$7,0,'Snowball Details'!F$7-('Snowball Details'!G32*(1+'Snowball Details'!F$6/12))),0)</f>
        <v>0</v>
      </c>
      <c r="G28" s="26">
        <f>IFERROR(IF(OR('Snowball Details'!G32=0,'Snowball Details'!G32*(1+'Snowball Details'!F$6/12)&lt;'Snowball Details'!F$7),0,IF('Snowball Details'!G32*(1+'Snowball Details'!F$6/12)-'Snowball Details'!F$7&lt;$V28-SUM(E28,C28),'Snowball Details'!G32*(1+'Snowball Details'!F$6/12)-'Snowball Details'!F$7,$V28-SUM(E28,C28))),0)</f>
        <v>1081</v>
      </c>
      <c r="H28" s="26">
        <f>IFERROR(IF('Snowball Details'!I32*(1+'Snowball Details'!H$6/12)&gt;='Snowball Details'!H$7,0,'Snowball Details'!H$7-('Snowball Details'!I32*(1+'Snowball Details'!H$6/12))),0)</f>
        <v>0</v>
      </c>
      <c r="I28" s="26">
        <f>IFERROR(IF(OR('Snowball Details'!I32=0,'Snowball Details'!I32*(1+'Snowball Details'!H$6/12)&lt;'Snowball Details'!H$7),0,IF('Snowball Details'!I32*(1+'Snowball Details'!H$6/12)-'Snowball Details'!H$7&lt;$V28-SUM(G28,E28,C28),'Snowball Details'!I32*(1+'Snowball Details'!H$6/12)-'Snowball Details'!H$7,$V28-SUM(G28,E28,C28))),0)</f>
        <v>0</v>
      </c>
      <c r="J28" s="26">
        <f>IFERROR(IF('Snowball Details'!K32*(1+'Snowball Details'!J$6/12)&gt;='Snowball Details'!J$7,0,'Snowball Details'!J$7-('Snowball Details'!K32*(1+'Snowball Details'!J$6/12))),0)</f>
        <v>0</v>
      </c>
      <c r="K28" s="26">
        <f>IFERROR(IF(OR('Snowball Details'!K32=0,'Snowball Details'!K32*(1+'Snowball Details'!J$6/12)&lt;'Snowball Details'!J$7),0,IF('Snowball Details'!K32*(1+'Snowball Details'!J$6/12)-'Snowball Details'!J$7&lt;$V28-SUM(I28,G28,E28,C28),'Snowball Details'!K32*(1+'Snowball Details'!J$6/12)-'Snowball Details'!J$7,$V28-SUM(I28,G28,E28,C28))),0)</f>
        <v>0</v>
      </c>
      <c r="L28" s="26">
        <f>IFERROR(IF('Snowball Details'!M32*(1+'Snowball Details'!L$6/12)&gt;='Snowball Details'!L$7,0,'Snowball Details'!L$7-('Snowball Details'!M32*(1+'Snowball Details'!L$6/12))),0)</f>
        <v>0</v>
      </c>
      <c r="M28" s="26">
        <f>IFERROR(IF(OR('Snowball Details'!M32=0,'Snowball Details'!M32*(1+'Snowball Details'!L$6/12)&lt;'Snowball Details'!L$7),0,IF('Snowball Details'!M32*(1+'Snowball Details'!L$6/12)-'Snowball Details'!L$7&lt;$V28-SUM(K28,I28,G28,E28,C28),'Snowball Details'!M32*(1+'Snowball Details'!L$6/12)-'Snowball Details'!L$7,$V28-SUM(K28,I28,G28,E28,C28))),0)</f>
        <v>0</v>
      </c>
      <c r="N28" s="26">
        <f>IFERROR(IF('Snowball Details'!O32*(1+'Snowball Details'!N$6/12)&gt;='Snowball Details'!N$7,0,'Snowball Details'!N$7-('Snowball Details'!O32*(1+'Snowball Details'!N$6/12))),0)</f>
        <v>0</v>
      </c>
      <c r="O28" s="26">
        <f>IFERROR(IF(OR('Snowball Details'!O32=0,('Snowball Details'!O32*(1+'Snowball Details'!N$6/12)&lt;'Snowball Details'!N$7)),0,IF('Snowball Details'!O32*(1+'Snowball Details'!N$6/12)-'Snowball Details'!N$7&lt;$V28-SUM(M28,K28,I28,G28,E28,C28),'Snowball Details'!O32*(1+'Snowball Details'!N$6/12)-'Snowball Details'!N$7,$V28-SUM(M28,K28,I28,G28,E28,C28))),0)</f>
        <v>0</v>
      </c>
      <c r="P28" s="26">
        <f>IFERROR(IF('Snowball Details'!Q32*(1+'Snowball Details'!P$6/12)&gt;='Snowball Details'!P$7,0,'Snowball Details'!P$7-('Snowball Details'!Q32*(1+'Snowball Details'!P$6/12))),0)</f>
        <v>0</v>
      </c>
      <c r="Q28" s="26">
        <f>IFERROR(IF(OR('Snowball Details'!Q32=0,('Snowball Details'!Q32*(1+'Snowball Details'!P$6/12)&lt;'Snowball Details'!P$7)),0,IF('Snowball Details'!Q32*(1+'Snowball Details'!P$6/12)-'Snowball Details'!P$7&lt;$V28-SUM(O28,M28,K28,I28,G28,E28,C28),'Snowball Details'!Q32*(1+'Snowball Details'!P$6/12)-'Snowball Details'!P$7,$V28-SUM(O28,M28,K28,I28,G28,E28,C28))),0)</f>
        <v>0</v>
      </c>
      <c r="R28" s="26">
        <f>IFERROR(IF('Snowball Details'!S32*(1+'Snowball Details'!R$6/12)&gt;='Snowball Details'!R$7,0,'Snowball Details'!R$7-('Snowball Details'!S32*(1+'Snowball Details'!R$6/12))),0)</f>
        <v>0</v>
      </c>
      <c r="S28" s="26">
        <f>IFERROR(IF(OR('Snowball Details'!S32=0,('Snowball Details'!S32*(1+'Snowball Details'!R$6/12)&lt;'Snowball Details'!R$7)),0,IF('Snowball Details'!S32*(1+'Snowball Details'!R$6/12)-'Snowball Details'!R$7&lt;$V28-SUM(Q28,O28,M28,K28,I28,G28,E28,C28),'Snowball Details'!S32*(1+'Snowball Details'!R$6/12)-'Snowball Details'!R$7,$V28-SUM(Q28,O28,M28,K28,I28,G28,E28,C28))),0)</f>
        <v>0</v>
      </c>
      <c r="T28" s="26">
        <f>IFERROR(IF('Snowball Details'!U32*(1+'Snowball Details'!T$6/12)&gt;='Snowball Details'!T$7,0,'Snowball Details'!T$7-('Snowball Details'!U32*(1+'Snowball Details'!T$6/12))),0)</f>
        <v>0</v>
      </c>
      <c r="U28" s="26">
        <f>IFERROR(IF(OR('Snowball Details'!U32=0,('Snowball Details'!U32*(1+'Snowball Details'!T$6/12)&lt;'Snowball Details'!T$7)),0,IF('Snowball Details'!U32*(1+'Snowball Details'!T$6/12)-'Snowball Details'!T$7&lt;$V28-SUM(S28,Q28,O28,M28,K28,I28,G28,E28,C28),'Snowball Details'!U32*(1+'Snowball Details'!T$6/12)-'Snowball Details'!T$7,$V28-SUM(S28,Q28,O28,M28,K28,I28,G28,E28,C28))),0)</f>
        <v>0</v>
      </c>
      <c r="V28" s="26">
        <f t="shared" si="0"/>
        <v>1081</v>
      </c>
      <c r="W28" s="26">
        <f t="shared" si="1"/>
        <v>1081</v>
      </c>
      <c r="X28" s="26">
        <f t="shared" si="2"/>
        <v>0</v>
      </c>
    </row>
    <row r="29" spans="1:24" x14ac:dyDescent="0.35">
      <c r="A29" s="9">
        <f t="shared" si="3"/>
        <v>45717</v>
      </c>
      <c r="B29" s="26">
        <f>IFERROR(IF('Snowball Details'!C33*(1+'Snowball Details'!B$6/12)&gt;='Snowball Details'!B$2+'Snowball Details'!B$7,0,'Snowball Details'!B$2+'Snowball Details'!B$7-('Snowball Details'!C33*(1+'Snowball Details'!B$6/12))),0)</f>
        <v>841</v>
      </c>
      <c r="C29" s="26">
        <f>IFERROR(IF(OR('Snowball Details'!C33=0,'Snowball Details'!C33*(1+'Snowball Details'!B$6/12)&lt;'Snowball Details'!B$7+'Snowball Details'!B$2),0,IF('Snowball Details'!C33*(1+'Snowball Details'!B$6/12)&lt;$V29,'Snowball Details'!C33*(1+'Snowball Details'!B$6/12)-'Snowball Details'!B$2-'Snowball Details'!B$7,SUM(D29,F29,H29,J29,L29,N29,P29,R29,T29))),0)</f>
        <v>0</v>
      </c>
      <c r="D29" s="26">
        <f>IFERROR(IF('Snowball Details'!E33*(1+'Snowball Details'!D$6/12)&gt;='Snowball Details'!D$7,0,'Snowball Details'!D$7-('Snowball Details'!E33*(1+'Snowball Details'!D$6/12))),0)</f>
        <v>240</v>
      </c>
      <c r="E29" s="26">
        <f>IFERROR(IF(OR('Snowball Details'!E33=0,'Snowball Details'!E33*(1+'Snowball Details'!D$6/12)&lt;'Snowball Details'!D$7),0,IF('Snowball Details'!E33*(1+'Snowball Details'!D$6/12)-'Snowball Details'!D$7&lt;$V29,'Snowball Details'!E33*(1+'Snowball Details'!D$6/12)-'Snowball Details'!D$7,SUM($V29-C29))),0)</f>
        <v>0</v>
      </c>
      <c r="F29" s="26">
        <f>IFERROR(IF('Snowball Details'!G33*(1+'Snowball Details'!F$6/12)&gt;='Snowball Details'!F$7,0,'Snowball Details'!F$7-('Snowball Details'!G33*(1+'Snowball Details'!F$6/12))),0)</f>
        <v>0</v>
      </c>
      <c r="G29" s="26">
        <f>IFERROR(IF(OR('Snowball Details'!G33=0,'Snowball Details'!G33*(1+'Snowball Details'!F$6/12)&lt;'Snowball Details'!F$7),0,IF('Snowball Details'!G33*(1+'Snowball Details'!F$6/12)-'Snowball Details'!F$7&lt;$V29-SUM(E29,C29),'Snowball Details'!G33*(1+'Snowball Details'!F$6/12)-'Snowball Details'!F$7,$V29-SUM(E29,C29))),0)</f>
        <v>1081</v>
      </c>
      <c r="H29" s="26">
        <f>IFERROR(IF('Snowball Details'!I33*(1+'Snowball Details'!H$6/12)&gt;='Snowball Details'!H$7,0,'Snowball Details'!H$7-('Snowball Details'!I33*(1+'Snowball Details'!H$6/12))),0)</f>
        <v>0</v>
      </c>
      <c r="I29" s="26">
        <f>IFERROR(IF(OR('Snowball Details'!I33=0,'Snowball Details'!I33*(1+'Snowball Details'!H$6/12)&lt;'Snowball Details'!H$7),0,IF('Snowball Details'!I33*(1+'Snowball Details'!H$6/12)-'Snowball Details'!H$7&lt;$V29-SUM(G29,E29,C29),'Snowball Details'!I33*(1+'Snowball Details'!H$6/12)-'Snowball Details'!H$7,$V29-SUM(G29,E29,C29))),0)</f>
        <v>0</v>
      </c>
      <c r="J29" s="26">
        <f>IFERROR(IF('Snowball Details'!K33*(1+'Snowball Details'!J$6/12)&gt;='Snowball Details'!J$7,0,'Snowball Details'!J$7-('Snowball Details'!K33*(1+'Snowball Details'!J$6/12))),0)</f>
        <v>0</v>
      </c>
      <c r="K29" s="26">
        <f>IFERROR(IF(OR('Snowball Details'!K33=0,'Snowball Details'!K33*(1+'Snowball Details'!J$6/12)&lt;'Snowball Details'!J$7),0,IF('Snowball Details'!K33*(1+'Snowball Details'!J$6/12)-'Snowball Details'!J$7&lt;$V29-SUM(I29,G29,E29,C29),'Snowball Details'!K33*(1+'Snowball Details'!J$6/12)-'Snowball Details'!J$7,$V29-SUM(I29,G29,E29,C29))),0)</f>
        <v>0</v>
      </c>
      <c r="L29" s="26">
        <f>IFERROR(IF('Snowball Details'!M33*(1+'Snowball Details'!L$6/12)&gt;='Snowball Details'!L$7,0,'Snowball Details'!L$7-('Snowball Details'!M33*(1+'Snowball Details'!L$6/12))),0)</f>
        <v>0</v>
      </c>
      <c r="M29" s="26">
        <f>IFERROR(IF(OR('Snowball Details'!M33=0,'Snowball Details'!M33*(1+'Snowball Details'!L$6/12)&lt;'Snowball Details'!L$7),0,IF('Snowball Details'!M33*(1+'Snowball Details'!L$6/12)-'Snowball Details'!L$7&lt;$V29-SUM(K29,I29,G29,E29,C29),'Snowball Details'!M33*(1+'Snowball Details'!L$6/12)-'Snowball Details'!L$7,$V29-SUM(K29,I29,G29,E29,C29))),0)</f>
        <v>0</v>
      </c>
      <c r="N29" s="26">
        <f>IFERROR(IF('Snowball Details'!O33*(1+'Snowball Details'!N$6/12)&gt;='Snowball Details'!N$7,0,'Snowball Details'!N$7-('Snowball Details'!O33*(1+'Snowball Details'!N$6/12))),0)</f>
        <v>0</v>
      </c>
      <c r="O29" s="26">
        <f>IFERROR(IF(OR('Snowball Details'!O33=0,('Snowball Details'!O33*(1+'Snowball Details'!N$6/12)&lt;'Snowball Details'!N$7)),0,IF('Snowball Details'!O33*(1+'Snowball Details'!N$6/12)-'Snowball Details'!N$7&lt;$V29-SUM(M29,K29,I29,G29,E29,C29),'Snowball Details'!O33*(1+'Snowball Details'!N$6/12)-'Snowball Details'!N$7,$V29-SUM(M29,K29,I29,G29,E29,C29))),0)</f>
        <v>0</v>
      </c>
      <c r="P29" s="26">
        <f>IFERROR(IF('Snowball Details'!Q33*(1+'Snowball Details'!P$6/12)&gt;='Snowball Details'!P$7,0,'Snowball Details'!P$7-('Snowball Details'!Q33*(1+'Snowball Details'!P$6/12))),0)</f>
        <v>0</v>
      </c>
      <c r="Q29" s="26">
        <f>IFERROR(IF(OR('Snowball Details'!Q33=0,('Snowball Details'!Q33*(1+'Snowball Details'!P$6/12)&lt;'Snowball Details'!P$7)),0,IF('Snowball Details'!Q33*(1+'Snowball Details'!P$6/12)-'Snowball Details'!P$7&lt;$V29-SUM(O29,M29,K29,I29,G29,E29,C29),'Snowball Details'!Q33*(1+'Snowball Details'!P$6/12)-'Snowball Details'!P$7,$V29-SUM(O29,M29,K29,I29,G29,E29,C29))),0)</f>
        <v>0</v>
      </c>
      <c r="R29" s="26">
        <f>IFERROR(IF('Snowball Details'!S33*(1+'Snowball Details'!R$6/12)&gt;='Snowball Details'!R$7,0,'Snowball Details'!R$7-('Snowball Details'!S33*(1+'Snowball Details'!R$6/12))),0)</f>
        <v>0</v>
      </c>
      <c r="S29" s="26">
        <f>IFERROR(IF(OR('Snowball Details'!S33=0,('Snowball Details'!S33*(1+'Snowball Details'!R$6/12)&lt;'Snowball Details'!R$7)),0,IF('Snowball Details'!S33*(1+'Snowball Details'!R$6/12)-'Snowball Details'!R$7&lt;$V29-SUM(Q29,O29,M29,K29,I29,G29,E29,C29),'Snowball Details'!S33*(1+'Snowball Details'!R$6/12)-'Snowball Details'!R$7,$V29-SUM(Q29,O29,M29,K29,I29,G29,E29,C29))),0)</f>
        <v>0</v>
      </c>
      <c r="T29" s="26">
        <f>IFERROR(IF('Snowball Details'!U33*(1+'Snowball Details'!T$6/12)&gt;='Snowball Details'!T$7,0,'Snowball Details'!T$7-('Snowball Details'!U33*(1+'Snowball Details'!T$6/12))),0)</f>
        <v>0</v>
      </c>
      <c r="U29" s="26">
        <f>IFERROR(IF(OR('Snowball Details'!U33=0,('Snowball Details'!U33*(1+'Snowball Details'!T$6/12)&lt;'Snowball Details'!T$7)),0,IF('Snowball Details'!U33*(1+'Snowball Details'!T$6/12)-'Snowball Details'!T$7&lt;$V29-SUM(S29,Q29,O29,M29,K29,I29,G29,E29,C29),'Snowball Details'!U33*(1+'Snowball Details'!T$6/12)-'Snowball Details'!T$7,$V29-SUM(S29,Q29,O29,M29,K29,I29,G29,E29,C29))),0)</f>
        <v>0</v>
      </c>
      <c r="V29" s="26">
        <f t="shared" si="0"/>
        <v>1081</v>
      </c>
      <c r="W29" s="26">
        <f t="shared" si="1"/>
        <v>1081</v>
      </c>
      <c r="X29" s="26">
        <f t="shared" si="2"/>
        <v>0</v>
      </c>
    </row>
    <row r="30" spans="1:24" x14ac:dyDescent="0.35">
      <c r="A30" s="9">
        <f t="shared" si="3"/>
        <v>45748</v>
      </c>
      <c r="B30" s="26">
        <f>IFERROR(IF('Snowball Details'!C34*(1+'Snowball Details'!B$6/12)&gt;='Snowball Details'!B$2+'Snowball Details'!B$7,0,'Snowball Details'!B$2+'Snowball Details'!B$7-('Snowball Details'!C34*(1+'Snowball Details'!B$6/12))),0)</f>
        <v>841</v>
      </c>
      <c r="C30" s="26">
        <f>IFERROR(IF(OR('Snowball Details'!C34=0,'Snowball Details'!C34*(1+'Snowball Details'!B$6/12)&lt;'Snowball Details'!B$7+'Snowball Details'!B$2),0,IF('Snowball Details'!C34*(1+'Snowball Details'!B$6/12)&lt;$V30,'Snowball Details'!C34*(1+'Snowball Details'!B$6/12)-'Snowball Details'!B$2-'Snowball Details'!B$7,SUM(D30,F30,H30,J30,L30,N30,P30,R30,T30))),0)</f>
        <v>0</v>
      </c>
      <c r="D30" s="26">
        <f>IFERROR(IF('Snowball Details'!E34*(1+'Snowball Details'!D$6/12)&gt;='Snowball Details'!D$7,0,'Snowball Details'!D$7-('Snowball Details'!E34*(1+'Snowball Details'!D$6/12))),0)</f>
        <v>240</v>
      </c>
      <c r="E30" s="26">
        <f>IFERROR(IF(OR('Snowball Details'!E34=0,'Snowball Details'!E34*(1+'Snowball Details'!D$6/12)&lt;'Snowball Details'!D$7),0,IF('Snowball Details'!E34*(1+'Snowball Details'!D$6/12)-'Snowball Details'!D$7&lt;$V30,'Snowball Details'!E34*(1+'Snowball Details'!D$6/12)-'Snowball Details'!D$7,SUM($V30-C30))),0)</f>
        <v>0</v>
      </c>
      <c r="F30" s="26">
        <f>IFERROR(IF('Snowball Details'!G34*(1+'Snowball Details'!F$6/12)&gt;='Snowball Details'!F$7,0,'Snowball Details'!F$7-('Snowball Details'!G34*(1+'Snowball Details'!F$6/12))),0)</f>
        <v>0</v>
      </c>
      <c r="G30" s="26">
        <f>IFERROR(IF(OR('Snowball Details'!G34=0,'Snowball Details'!G34*(1+'Snowball Details'!F$6/12)&lt;'Snowball Details'!F$7),0,IF('Snowball Details'!G34*(1+'Snowball Details'!F$6/12)-'Snowball Details'!F$7&lt;$V30-SUM(E30,C30),'Snowball Details'!G34*(1+'Snowball Details'!F$6/12)-'Snowball Details'!F$7,$V30-SUM(E30,C30))),0)</f>
        <v>1081</v>
      </c>
      <c r="H30" s="26">
        <f>IFERROR(IF('Snowball Details'!I34*(1+'Snowball Details'!H$6/12)&gt;='Snowball Details'!H$7,0,'Snowball Details'!H$7-('Snowball Details'!I34*(1+'Snowball Details'!H$6/12))),0)</f>
        <v>0</v>
      </c>
      <c r="I30" s="26">
        <f>IFERROR(IF(OR('Snowball Details'!I34=0,'Snowball Details'!I34*(1+'Snowball Details'!H$6/12)&lt;'Snowball Details'!H$7),0,IF('Snowball Details'!I34*(1+'Snowball Details'!H$6/12)-'Snowball Details'!H$7&lt;$V30-SUM(G30,E30,C30),'Snowball Details'!I34*(1+'Snowball Details'!H$6/12)-'Snowball Details'!H$7,$V30-SUM(G30,E30,C30))),0)</f>
        <v>0</v>
      </c>
      <c r="J30" s="26">
        <f>IFERROR(IF('Snowball Details'!K34*(1+'Snowball Details'!J$6/12)&gt;='Snowball Details'!J$7,0,'Snowball Details'!J$7-('Snowball Details'!K34*(1+'Snowball Details'!J$6/12))),0)</f>
        <v>0</v>
      </c>
      <c r="K30" s="26">
        <f>IFERROR(IF(OR('Snowball Details'!K34=0,'Snowball Details'!K34*(1+'Snowball Details'!J$6/12)&lt;'Snowball Details'!J$7),0,IF('Snowball Details'!K34*(1+'Snowball Details'!J$6/12)-'Snowball Details'!J$7&lt;$V30-SUM(I30,G30,E30,C30),'Snowball Details'!K34*(1+'Snowball Details'!J$6/12)-'Snowball Details'!J$7,$V30-SUM(I30,G30,E30,C30))),0)</f>
        <v>0</v>
      </c>
      <c r="L30" s="26">
        <f>IFERROR(IF('Snowball Details'!M34*(1+'Snowball Details'!L$6/12)&gt;='Snowball Details'!L$7,0,'Snowball Details'!L$7-('Snowball Details'!M34*(1+'Snowball Details'!L$6/12))),0)</f>
        <v>0</v>
      </c>
      <c r="M30" s="26">
        <f>IFERROR(IF(OR('Snowball Details'!M34=0,'Snowball Details'!M34*(1+'Snowball Details'!L$6/12)&lt;'Snowball Details'!L$7),0,IF('Snowball Details'!M34*(1+'Snowball Details'!L$6/12)-'Snowball Details'!L$7&lt;$V30-SUM(K30,I30,G30,E30,C30),'Snowball Details'!M34*(1+'Snowball Details'!L$6/12)-'Snowball Details'!L$7,$V30-SUM(K30,I30,G30,E30,C30))),0)</f>
        <v>0</v>
      </c>
      <c r="N30" s="26">
        <f>IFERROR(IF('Snowball Details'!O34*(1+'Snowball Details'!N$6/12)&gt;='Snowball Details'!N$7,0,'Snowball Details'!N$7-('Snowball Details'!O34*(1+'Snowball Details'!N$6/12))),0)</f>
        <v>0</v>
      </c>
      <c r="O30" s="26">
        <f>IFERROR(IF(OR('Snowball Details'!O34=0,('Snowball Details'!O34*(1+'Snowball Details'!N$6/12)&lt;'Snowball Details'!N$7)),0,IF('Snowball Details'!O34*(1+'Snowball Details'!N$6/12)-'Snowball Details'!N$7&lt;$V30-SUM(M30,K30,I30,G30,E30,C30),'Snowball Details'!O34*(1+'Snowball Details'!N$6/12)-'Snowball Details'!N$7,$V30-SUM(M30,K30,I30,G30,E30,C30))),0)</f>
        <v>0</v>
      </c>
      <c r="P30" s="26">
        <f>IFERROR(IF('Snowball Details'!Q34*(1+'Snowball Details'!P$6/12)&gt;='Snowball Details'!P$7,0,'Snowball Details'!P$7-('Snowball Details'!Q34*(1+'Snowball Details'!P$6/12))),0)</f>
        <v>0</v>
      </c>
      <c r="Q30" s="26">
        <f>IFERROR(IF(OR('Snowball Details'!Q34=0,('Snowball Details'!Q34*(1+'Snowball Details'!P$6/12)&lt;'Snowball Details'!P$7)),0,IF('Snowball Details'!Q34*(1+'Snowball Details'!P$6/12)-'Snowball Details'!P$7&lt;$V30-SUM(O30,M30,K30,I30,G30,E30,C30),'Snowball Details'!Q34*(1+'Snowball Details'!P$6/12)-'Snowball Details'!P$7,$V30-SUM(O30,M30,K30,I30,G30,E30,C30))),0)</f>
        <v>0</v>
      </c>
      <c r="R30" s="26">
        <f>IFERROR(IF('Snowball Details'!S34*(1+'Snowball Details'!R$6/12)&gt;='Snowball Details'!R$7,0,'Snowball Details'!R$7-('Snowball Details'!S34*(1+'Snowball Details'!R$6/12))),0)</f>
        <v>0</v>
      </c>
      <c r="S30" s="26">
        <f>IFERROR(IF(OR('Snowball Details'!S34=0,('Snowball Details'!S34*(1+'Snowball Details'!R$6/12)&lt;'Snowball Details'!R$7)),0,IF('Snowball Details'!S34*(1+'Snowball Details'!R$6/12)-'Snowball Details'!R$7&lt;$V30-SUM(Q30,O30,M30,K30,I30,G30,E30,C30),'Snowball Details'!S34*(1+'Snowball Details'!R$6/12)-'Snowball Details'!R$7,$V30-SUM(Q30,O30,M30,K30,I30,G30,E30,C30))),0)</f>
        <v>0</v>
      </c>
      <c r="T30" s="26">
        <f>IFERROR(IF('Snowball Details'!U34*(1+'Snowball Details'!T$6/12)&gt;='Snowball Details'!T$7,0,'Snowball Details'!T$7-('Snowball Details'!U34*(1+'Snowball Details'!T$6/12))),0)</f>
        <v>0</v>
      </c>
      <c r="U30" s="26">
        <f>IFERROR(IF(OR('Snowball Details'!U34=0,('Snowball Details'!U34*(1+'Snowball Details'!T$6/12)&lt;'Snowball Details'!T$7)),0,IF('Snowball Details'!U34*(1+'Snowball Details'!T$6/12)-'Snowball Details'!T$7&lt;$V30-SUM(S30,Q30,O30,M30,K30,I30,G30,E30,C30),'Snowball Details'!U34*(1+'Snowball Details'!T$6/12)-'Snowball Details'!T$7,$V30-SUM(S30,Q30,O30,M30,K30,I30,G30,E30,C30))),0)</f>
        <v>0</v>
      </c>
      <c r="V30" s="26">
        <f t="shared" si="0"/>
        <v>1081</v>
      </c>
      <c r="W30" s="26">
        <f t="shared" si="1"/>
        <v>1081</v>
      </c>
      <c r="X30" s="26">
        <f t="shared" si="2"/>
        <v>0</v>
      </c>
    </row>
    <row r="31" spans="1:24" x14ac:dyDescent="0.35">
      <c r="A31" s="9">
        <f t="shared" si="3"/>
        <v>45778</v>
      </c>
      <c r="B31" s="26">
        <f>IFERROR(IF('Snowball Details'!C35*(1+'Snowball Details'!B$6/12)&gt;='Snowball Details'!B$2+'Snowball Details'!B$7,0,'Snowball Details'!B$2+'Snowball Details'!B$7-('Snowball Details'!C35*(1+'Snowball Details'!B$6/12))),0)</f>
        <v>841</v>
      </c>
      <c r="C31" s="26">
        <f>IFERROR(IF(OR('Snowball Details'!C35=0,'Snowball Details'!C35*(1+'Snowball Details'!B$6/12)&lt;'Snowball Details'!B$7+'Snowball Details'!B$2),0,IF('Snowball Details'!C35*(1+'Snowball Details'!B$6/12)&lt;$V31,'Snowball Details'!C35*(1+'Snowball Details'!B$6/12)-'Snowball Details'!B$2-'Snowball Details'!B$7,SUM(D31,F31,H31,J31,L31,N31,P31,R31,T31))),0)</f>
        <v>0</v>
      </c>
      <c r="D31" s="26">
        <f>IFERROR(IF('Snowball Details'!E35*(1+'Snowball Details'!D$6/12)&gt;='Snowball Details'!D$7,0,'Snowball Details'!D$7-('Snowball Details'!E35*(1+'Snowball Details'!D$6/12))),0)</f>
        <v>240</v>
      </c>
      <c r="E31" s="26">
        <f>IFERROR(IF(OR('Snowball Details'!E35=0,'Snowball Details'!E35*(1+'Snowball Details'!D$6/12)&lt;'Snowball Details'!D$7),0,IF('Snowball Details'!E35*(1+'Snowball Details'!D$6/12)-'Snowball Details'!D$7&lt;$V31,'Snowball Details'!E35*(1+'Snowball Details'!D$6/12)-'Snowball Details'!D$7,SUM($V31-C31))),0)</f>
        <v>0</v>
      </c>
      <c r="F31" s="26">
        <f>IFERROR(IF('Snowball Details'!G35*(1+'Snowball Details'!F$6/12)&gt;='Snowball Details'!F$7,0,'Snowball Details'!F$7-('Snowball Details'!G35*(1+'Snowball Details'!F$6/12))),0)</f>
        <v>0</v>
      </c>
      <c r="G31" s="26">
        <f>IFERROR(IF(OR('Snowball Details'!G35=0,'Snowball Details'!G35*(1+'Snowball Details'!F$6/12)&lt;'Snowball Details'!F$7),0,IF('Snowball Details'!G35*(1+'Snowball Details'!F$6/12)-'Snowball Details'!F$7&lt;$V31-SUM(E31,C31),'Snowball Details'!G35*(1+'Snowball Details'!F$6/12)-'Snowball Details'!F$7,$V31-SUM(E31,C31))),0)</f>
        <v>1081</v>
      </c>
      <c r="H31" s="26">
        <f>IFERROR(IF('Snowball Details'!I35*(1+'Snowball Details'!H$6/12)&gt;='Snowball Details'!H$7,0,'Snowball Details'!H$7-('Snowball Details'!I35*(1+'Snowball Details'!H$6/12))),0)</f>
        <v>0</v>
      </c>
      <c r="I31" s="26">
        <f>IFERROR(IF(OR('Snowball Details'!I35=0,'Snowball Details'!I35*(1+'Snowball Details'!H$6/12)&lt;'Snowball Details'!H$7),0,IF('Snowball Details'!I35*(1+'Snowball Details'!H$6/12)-'Snowball Details'!H$7&lt;$V31-SUM(G31,E31,C31),'Snowball Details'!I35*(1+'Snowball Details'!H$6/12)-'Snowball Details'!H$7,$V31-SUM(G31,E31,C31))),0)</f>
        <v>0</v>
      </c>
      <c r="J31" s="26">
        <f>IFERROR(IF('Snowball Details'!K35*(1+'Snowball Details'!J$6/12)&gt;='Snowball Details'!J$7,0,'Snowball Details'!J$7-('Snowball Details'!K35*(1+'Snowball Details'!J$6/12))),0)</f>
        <v>0</v>
      </c>
      <c r="K31" s="26">
        <f>IFERROR(IF(OR('Snowball Details'!K35=0,'Snowball Details'!K35*(1+'Snowball Details'!J$6/12)&lt;'Snowball Details'!J$7),0,IF('Snowball Details'!K35*(1+'Snowball Details'!J$6/12)-'Snowball Details'!J$7&lt;$V31-SUM(I31,G31,E31,C31),'Snowball Details'!K35*(1+'Snowball Details'!J$6/12)-'Snowball Details'!J$7,$V31-SUM(I31,G31,E31,C31))),0)</f>
        <v>0</v>
      </c>
      <c r="L31" s="26">
        <f>IFERROR(IF('Snowball Details'!M35*(1+'Snowball Details'!L$6/12)&gt;='Snowball Details'!L$7,0,'Snowball Details'!L$7-('Snowball Details'!M35*(1+'Snowball Details'!L$6/12))),0)</f>
        <v>0</v>
      </c>
      <c r="M31" s="26">
        <f>IFERROR(IF(OR('Snowball Details'!M35=0,'Snowball Details'!M35*(1+'Snowball Details'!L$6/12)&lt;'Snowball Details'!L$7),0,IF('Snowball Details'!M35*(1+'Snowball Details'!L$6/12)-'Snowball Details'!L$7&lt;$V31-SUM(K31,I31,G31,E31,C31),'Snowball Details'!M35*(1+'Snowball Details'!L$6/12)-'Snowball Details'!L$7,$V31-SUM(K31,I31,G31,E31,C31))),0)</f>
        <v>0</v>
      </c>
      <c r="N31" s="26">
        <f>IFERROR(IF('Snowball Details'!O35*(1+'Snowball Details'!N$6/12)&gt;='Snowball Details'!N$7,0,'Snowball Details'!N$7-('Snowball Details'!O35*(1+'Snowball Details'!N$6/12))),0)</f>
        <v>0</v>
      </c>
      <c r="O31" s="26">
        <f>IFERROR(IF(OR('Snowball Details'!O35=0,('Snowball Details'!O35*(1+'Snowball Details'!N$6/12)&lt;'Snowball Details'!N$7)),0,IF('Snowball Details'!O35*(1+'Snowball Details'!N$6/12)-'Snowball Details'!N$7&lt;$V31-SUM(M31,K31,I31,G31,E31,C31),'Snowball Details'!O35*(1+'Snowball Details'!N$6/12)-'Snowball Details'!N$7,$V31-SUM(M31,K31,I31,G31,E31,C31))),0)</f>
        <v>0</v>
      </c>
      <c r="P31" s="26">
        <f>IFERROR(IF('Snowball Details'!Q35*(1+'Snowball Details'!P$6/12)&gt;='Snowball Details'!P$7,0,'Snowball Details'!P$7-('Snowball Details'!Q35*(1+'Snowball Details'!P$6/12))),0)</f>
        <v>0</v>
      </c>
      <c r="Q31" s="26">
        <f>IFERROR(IF(OR('Snowball Details'!Q35=0,('Snowball Details'!Q35*(1+'Snowball Details'!P$6/12)&lt;'Snowball Details'!P$7)),0,IF('Snowball Details'!Q35*(1+'Snowball Details'!P$6/12)-'Snowball Details'!P$7&lt;$V31-SUM(O31,M31,K31,I31,G31,E31,C31),'Snowball Details'!Q35*(1+'Snowball Details'!P$6/12)-'Snowball Details'!P$7,$V31-SUM(O31,M31,K31,I31,G31,E31,C31))),0)</f>
        <v>0</v>
      </c>
      <c r="R31" s="26">
        <f>IFERROR(IF('Snowball Details'!S35*(1+'Snowball Details'!R$6/12)&gt;='Snowball Details'!R$7,0,'Snowball Details'!R$7-('Snowball Details'!S35*(1+'Snowball Details'!R$6/12))),0)</f>
        <v>0</v>
      </c>
      <c r="S31" s="26">
        <f>IFERROR(IF(OR('Snowball Details'!S35=0,('Snowball Details'!S35*(1+'Snowball Details'!R$6/12)&lt;'Snowball Details'!R$7)),0,IF('Snowball Details'!S35*(1+'Snowball Details'!R$6/12)-'Snowball Details'!R$7&lt;$V31-SUM(Q31,O31,M31,K31,I31,G31,E31,C31),'Snowball Details'!S35*(1+'Snowball Details'!R$6/12)-'Snowball Details'!R$7,$V31-SUM(Q31,O31,M31,K31,I31,G31,E31,C31))),0)</f>
        <v>0</v>
      </c>
      <c r="T31" s="26">
        <f>IFERROR(IF('Snowball Details'!U35*(1+'Snowball Details'!T$6/12)&gt;='Snowball Details'!T$7,0,'Snowball Details'!T$7-('Snowball Details'!U35*(1+'Snowball Details'!T$6/12))),0)</f>
        <v>0</v>
      </c>
      <c r="U31" s="26">
        <f>IFERROR(IF(OR('Snowball Details'!U35=0,('Snowball Details'!U35*(1+'Snowball Details'!T$6/12)&lt;'Snowball Details'!T$7)),0,IF('Snowball Details'!U35*(1+'Snowball Details'!T$6/12)-'Snowball Details'!T$7&lt;$V31-SUM(S31,Q31,O31,M31,K31,I31,G31,E31,C31),'Snowball Details'!U35*(1+'Snowball Details'!T$6/12)-'Snowball Details'!T$7,$V31-SUM(S31,Q31,O31,M31,K31,I31,G31,E31,C31))),0)</f>
        <v>0</v>
      </c>
      <c r="V31" s="26">
        <f t="shared" si="0"/>
        <v>1081</v>
      </c>
      <c r="W31" s="26">
        <f t="shared" si="1"/>
        <v>1081</v>
      </c>
      <c r="X31" s="26">
        <f t="shared" si="2"/>
        <v>0</v>
      </c>
    </row>
    <row r="32" spans="1:24" x14ac:dyDescent="0.35">
      <c r="A32" s="9">
        <f t="shared" si="3"/>
        <v>45809</v>
      </c>
      <c r="B32" s="26">
        <f>IFERROR(IF('Snowball Details'!C36*(1+'Snowball Details'!B$6/12)&gt;='Snowball Details'!B$2+'Snowball Details'!B$7,0,'Snowball Details'!B$2+'Snowball Details'!B$7-('Snowball Details'!C36*(1+'Snowball Details'!B$6/12))),0)</f>
        <v>841</v>
      </c>
      <c r="C32" s="26">
        <f>IFERROR(IF(OR('Snowball Details'!C36=0,'Snowball Details'!C36*(1+'Snowball Details'!B$6/12)&lt;'Snowball Details'!B$7+'Snowball Details'!B$2),0,IF('Snowball Details'!C36*(1+'Snowball Details'!B$6/12)&lt;$V32,'Snowball Details'!C36*(1+'Snowball Details'!B$6/12)-'Snowball Details'!B$2-'Snowball Details'!B$7,SUM(D32,F32,H32,J32,L32,N32,P32,R32,T32))),0)</f>
        <v>0</v>
      </c>
      <c r="D32" s="26">
        <f>IFERROR(IF('Snowball Details'!E36*(1+'Snowball Details'!D$6/12)&gt;='Snowball Details'!D$7,0,'Snowball Details'!D$7-('Snowball Details'!E36*(1+'Snowball Details'!D$6/12))),0)</f>
        <v>240</v>
      </c>
      <c r="E32" s="26">
        <f>IFERROR(IF(OR('Snowball Details'!E36=0,'Snowball Details'!E36*(1+'Snowball Details'!D$6/12)&lt;'Snowball Details'!D$7),0,IF('Snowball Details'!E36*(1+'Snowball Details'!D$6/12)-'Snowball Details'!D$7&lt;$V32,'Snowball Details'!E36*(1+'Snowball Details'!D$6/12)-'Snowball Details'!D$7,SUM($V32-C32))),0)</f>
        <v>0</v>
      </c>
      <c r="F32" s="26">
        <f>IFERROR(IF('Snowball Details'!G36*(1+'Snowball Details'!F$6/12)&gt;='Snowball Details'!F$7,0,'Snowball Details'!F$7-('Snowball Details'!G36*(1+'Snowball Details'!F$6/12))),0)</f>
        <v>0</v>
      </c>
      <c r="G32" s="26">
        <f>IFERROR(IF(OR('Snowball Details'!G36=0,'Snowball Details'!G36*(1+'Snowball Details'!F$6/12)&lt;'Snowball Details'!F$7),0,IF('Snowball Details'!G36*(1+'Snowball Details'!F$6/12)-'Snowball Details'!F$7&lt;$V32-SUM(E32,C32),'Snowball Details'!G36*(1+'Snowball Details'!F$6/12)-'Snowball Details'!F$7,$V32-SUM(E32,C32))),0)</f>
        <v>1081</v>
      </c>
      <c r="H32" s="26">
        <f>IFERROR(IF('Snowball Details'!I36*(1+'Snowball Details'!H$6/12)&gt;='Snowball Details'!H$7,0,'Snowball Details'!H$7-('Snowball Details'!I36*(1+'Snowball Details'!H$6/12))),0)</f>
        <v>0</v>
      </c>
      <c r="I32" s="26">
        <f>IFERROR(IF(OR('Snowball Details'!I36=0,'Snowball Details'!I36*(1+'Snowball Details'!H$6/12)&lt;'Snowball Details'!H$7),0,IF('Snowball Details'!I36*(1+'Snowball Details'!H$6/12)-'Snowball Details'!H$7&lt;$V32-SUM(G32,E32,C32),'Snowball Details'!I36*(1+'Snowball Details'!H$6/12)-'Snowball Details'!H$7,$V32-SUM(G32,E32,C32))),0)</f>
        <v>0</v>
      </c>
      <c r="J32" s="26">
        <f>IFERROR(IF('Snowball Details'!K36*(1+'Snowball Details'!J$6/12)&gt;='Snowball Details'!J$7,0,'Snowball Details'!J$7-('Snowball Details'!K36*(1+'Snowball Details'!J$6/12))),0)</f>
        <v>0</v>
      </c>
      <c r="K32" s="26">
        <f>IFERROR(IF(OR('Snowball Details'!K36=0,'Snowball Details'!K36*(1+'Snowball Details'!J$6/12)&lt;'Snowball Details'!J$7),0,IF('Snowball Details'!K36*(1+'Snowball Details'!J$6/12)-'Snowball Details'!J$7&lt;$V32-SUM(I32,G32,E32,C32),'Snowball Details'!K36*(1+'Snowball Details'!J$6/12)-'Snowball Details'!J$7,$V32-SUM(I32,G32,E32,C32))),0)</f>
        <v>0</v>
      </c>
      <c r="L32" s="26">
        <f>IFERROR(IF('Snowball Details'!M36*(1+'Snowball Details'!L$6/12)&gt;='Snowball Details'!L$7,0,'Snowball Details'!L$7-('Snowball Details'!M36*(1+'Snowball Details'!L$6/12))),0)</f>
        <v>0</v>
      </c>
      <c r="M32" s="26">
        <f>IFERROR(IF(OR('Snowball Details'!M36=0,'Snowball Details'!M36*(1+'Snowball Details'!L$6/12)&lt;'Snowball Details'!L$7),0,IF('Snowball Details'!M36*(1+'Snowball Details'!L$6/12)-'Snowball Details'!L$7&lt;$V32-SUM(K32,I32,G32,E32,C32),'Snowball Details'!M36*(1+'Snowball Details'!L$6/12)-'Snowball Details'!L$7,$V32-SUM(K32,I32,G32,E32,C32))),0)</f>
        <v>0</v>
      </c>
      <c r="N32" s="26">
        <f>IFERROR(IF('Snowball Details'!O36*(1+'Snowball Details'!N$6/12)&gt;='Snowball Details'!N$7,0,'Snowball Details'!N$7-('Snowball Details'!O36*(1+'Snowball Details'!N$6/12))),0)</f>
        <v>0</v>
      </c>
      <c r="O32" s="26">
        <f>IFERROR(IF(OR('Snowball Details'!O36=0,('Snowball Details'!O36*(1+'Snowball Details'!N$6/12)&lt;'Snowball Details'!N$7)),0,IF('Snowball Details'!O36*(1+'Snowball Details'!N$6/12)-'Snowball Details'!N$7&lt;$V32-SUM(M32,K32,I32,G32,E32,C32),'Snowball Details'!O36*(1+'Snowball Details'!N$6/12)-'Snowball Details'!N$7,$V32-SUM(M32,K32,I32,G32,E32,C32))),0)</f>
        <v>0</v>
      </c>
      <c r="P32" s="26">
        <f>IFERROR(IF('Snowball Details'!Q36*(1+'Snowball Details'!P$6/12)&gt;='Snowball Details'!P$7,0,'Snowball Details'!P$7-('Snowball Details'!Q36*(1+'Snowball Details'!P$6/12))),0)</f>
        <v>0</v>
      </c>
      <c r="Q32" s="26">
        <f>IFERROR(IF(OR('Snowball Details'!Q36=0,('Snowball Details'!Q36*(1+'Snowball Details'!P$6/12)&lt;'Snowball Details'!P$7)),0,IF('Snowball Details'!Q36*(1+'Snowball Details'!P$6/12)-'Snowball Details'!P$7&lt;$V32-SUM(O32,M32,K32,I32,G32,E32,C32),'Snowball Details'!Q36*(1+'Snowball Details'!P$6/12)-'Snowball Details'!P$7,$V32-SUM(O32,M32,K32,I32,G32,E32,C32))),0)</f>
        <v>0</v>
      </c>
      <c r="R32" s="26">
        <f>IFERROR(IF('Snowball Details'!S36*(1+'Snowball Details'!R$6/12)&gt;='Snowball Details'!R$7,0,'Snowball Details'!R$7-('Snowball Details'!S36*(1+'Snowball Details'!R$6/12))),0)</f>
        <v>0</v>
      </c>
      <c r="S32" s="26">
        <f>IFERROR(IF(OR('Snowball Details'!S36=0,('Snowball Details'!S36*(1+'Snowball Details'!R$6/12)&lt;'Snowball Details'!R$7)),0,IF('Snowball Details'!S36*(1+'Snowball Details'!R$6/12)-'Snowball Details'!R$7&lt;$V32-SUM(Q32,O32,M32,K32,I32,G32,E32,C32),'Snowball Details'!S36*(1+'Snowball Details'!R$6/12)-'Snowball Details'!R$7,$V32-SUM(Q32,O32,M32,K32,I32,G32,E32,C32))),0)</f>
        <v>0</v>
      </c>
      <c r="T32" s="26">
        <f>IFERROR(IF('Snowball Details'!U36*(1+'Snowball Details'!T$6/12)&gt;='Snowball Details'!T$7,0,'Snowball Details'!T$7-('Snowball Details'!U36*(1+'Snowball Details'!T$6/12))),0)</f>
        <v>0</v>
      </c>
      <c r="U32" s="26">
        <f>IFERROR(IF(OR('Snowball Details'!U36=0,('Snowball Details'!U36*(1+'Snowball Details'!T$6/12)&lt;'Snowball Details'!T$7)),0,IF('Snowball Details'!U36*(1+'Snowball Details'!T$6/12)-'Snowball Details'!T$7&lt;$V32-SUM(S32,Q32,O32,M32,K32,I32,G32,E32,C32),'Snowball Details'!U36*(1+'Snowball Details'!T$6/12)-'Snowball Details'!T$7,$V32-SUM(S32,Q32,O32,M32,K32,I32,G32,E32,C32))),0)</f>
        <v>0</v>
      </c>
      <c r="V32" s="26">
        <f t="shared" si="0"/>
        <v>1081</v>
      </c>
      <c r="W32" s="26">
        <f t="shared" si="1"/>
        <v>1081</v>
      </c>
      <c r="X32" s="26">
        <f t="shared" si="2"/>
        <v>0</v>
      </c>
    </row>
    <row r="33" spans="1:24" x14ac:dyDescent="0.35">
      <c r="A33" s="9">
        <f t="shared" si="3"/>
        <v>45839</v>
      </c>
      <c r="B33" s="26">
        <f>IFERROR(IF('Snowball Details'!C37*(1+'Snowball Details'!B$6/12)&gt;='Snowball Details'!B$2+'Snowball Details'!B$7,0,'Snowball Details'!B$2+'Snowball Details'!B$7-('Snowball Details'!C37*(1+'Snowball Details'!B$6/12))),0)</f>
        <v>841</v>
      </c>
      <c r="C33" s="26">
        <f>IFERROR(IF(OR('Snowball Details'!C37=0,'Snowball Details'!C37*(1+'Snowball Details'!B$6/12)&lt;'Snowball Details'!B$7+'Snowball Details'!B$2),0,IF('Snowball Details'!C37*(1+'Snowball Details'!B$6/12)&lt;$V33,'Snowball Details'!C37*(1+'Snowball Details'!B$6/12)-'Snowball Details'!B$2-'Snowball Details'!B$7,SUM(D33,F33,H33,J33,L33,N33,P33,R33,T33))),0)</f>
        <v>0</v>
      </c>
      <c r="D33" s="26">
        <f>IFERROR(IF('Snowball Details'!E37*(1+'Snowball Details'!D$6/12)&gt;='Snowball Details'!D$7,0,'Snowball Details'!D$7-('Snowball Details'!E37*(1+'Snowball Details'!D$6/12))),0)</f>
        <v>240</v>
      </c>
      <c r="E33" s="26">
        <f>IFERROR(IF(OR('Snowball Details'!E37=0,'Snowball Details'!E37*(1+'Snowball Details'!D$6/12)&lt;'Snowball Details'!D$7),0,IF('Snowball Details'!E37*(1+'Snowball Details'!D$6/12)-'Snowball Details'!D$7&lt;$V33,'Snowball Details'!E37*(1+'Snowball Details'!D$6/12)-'Snowball Details'!D$7,SUM($V33-C33))),0)</f>
        <v>0</v>
      </c>
      <c r="F33" s="26">
        <f>IFERROR(IF('Snowball Details'!G37*(1+'Snowball Details'!F$6/12)&gt;='Snowball Details'!F$7,0,'Snowball Details'!F$7-('Snowball Details'!G37*(1+'Snowball Details'!F$6/12))),0)</f>
        <v>0</v>
      </c>
      <c r="G33" s="26">
        <f>IFERROR(IF(OR('Snowball Details'!G37=0,'Snowball Details'!G37*(1+'Snowball Details'!F$6/12)&lt;'Snowball Details'!F$7),0,IF('Snowball Details'!G37*(1+'Snowball Details'!F$6/12)-'Snowball Details'!F$7&lt;$V33-SUM(E33,C33),'Snowball Details'!G37*(1+'Snowball Details'!F$6/12)-'Snowball Details'!F$7,$V33-SUM(E33,C33))),0)</f>
        <v>1081</v>
      </c>
      <c r="H33" s="26">
        <f>IFERROR(IF('Snowball Details'!I37*(1+'Snowball Details'!H$6/12)&gt;='Snowball Details'!H$7,0,'Snowball Details'!H$7-('Snowball Details'!I37*(1+'Snowball Details'!H$6/12))),0)</f>
        <v>0</v>
      </c>
      <c r="I33" s="26">
        <f>IFERROR(IF(OR('Snowball Details'!I37=0,'Snowball Details'!I37*(1+'Snowball Details'!H$6/12)&lt;'Snowball Details'!H$7),0,IF('Snowball Details'!I37*(1+'Snowball Details'!H$6/12)-'Snowball Details'!H$7&lt;$V33-SUM(G33,E33,C33),'Snowball Details'!I37*(1+'Snowball Details'!H$6/12)-'Snowball Details'!H$7,$V33-SUM(G33,E33,C33))),0)</f>
        <v>0</v>
      </c>
      <c r="J33" s="26">
        <f>IFERROR(IF('Snowball Details'!K37*(1+'Snowball Details'!J$6/12)&gt;='Snowball Details'!J$7,0,'Snowball Details'!J$7-('Snowball Details'!K37*(1+'Snowball Details'!J$6/12))),0)</f>
        <v>0</v>
      </c>
      <c r="K33" s="26">
        <f>IFERROR(IF(OR('Snowball Details'!K37=0,'Snowball Details'!K37*(1+'Snowball Details'!J$6/12)&lt;'Snowball Details'!J$7),0,IF('Snowball Details'!K37*(1+'Snowball Details'!J$6/12)-'Snowball Details'!J$7&lt;$V33-SUM(I33,G33,E33,C33),'Snowball Details'!K37*(1+'Snowball Details'!J$6/12)-'Snowball Details'!J$7,$V33-SUM(I33,G33,E33,C33))),0)</f>
        <v>0</v>
      </c>
      <c r="L33" s="26">
        <f>IFERROR(IF('Snowball Details'!M37*(1+'Snowball Details'!L$6/12)&gt;='Snowball Details'!L$7,0,'Snowball Details'!L$7-('Snowball Details'!M37*(1+'Snowball Details'!L$6/12))),0)</f>
        <v>0</v>
      </c>
      <c r="M33" s="26">
        <f>IFERROR(IF(OR('Snowball Details'!M37=0,'Snowball Details'!M37*(1+'Snowball Details'!L$6/12)&lt;'Snowball Details'!L$7),0,IF('Snowball Details'!M37*(1+'Snowball Details'!L$6/12)-'Snowball Details'!L$7&lt;$V33-SUM(K33,I33,G33,E33,C33),'Snowball Details'!M37*(1+'Snowball Details'!L$6/12)-'Snowball Details'!L$7,$V33-SUM(K33,I33,G33,E33,C33))),0)</f>
        <v>0</v>
      </c>
      <c r="N33" s="26">
        <f>IFERROR(IF('Snowball Details'!O37*(1+'Snowball Details'!N$6/12)&gt;='Snowball Details'!N$7,0,'Snowball Details'!N$7-('Snowball Details'!O37*(1+'Snowball Details'!N$6/12))),0)</f>
        <v>0</v>
      </c>
      <c r="O33" s="26">
        <f>IFERROR(IF(OR('Snowball Details'!O37=0,('Snowball Details'!O37*(1+'Snowball Details'!N$6/12)&lt;'Snowball Details'!N$7)),0,IF('Snowball Details'!O37*(1+'Snowball Details'!N$6/12)-'Snowball Details'!N$7&lt;$V33-SUM(M33,K33,I33,G33,E33,C33),'Snowball Details'!O37*(1+'Snowball Details'!N$6/12)-'Snowball Details'!N$7,$V33-SUM(M33,K33,I33,G33,E33,C33))),0)</f>
        <v>0</v>
      </c>
      <c r="P33" s="26">
        <f>IFERROR(IF('Snowball Details'!Q37*(1+'Snowball Details'!P$6/12)&gt;='Snowball Details'!P$7,0,'Snowball Details'!P$7-('Snowball Details'!Q37*(1+'Snowball Details'!P$6/12))),0)</f>
        <v>0</v>
      </c>
      <c r="Q33" s="26">
        <f>IFERROR(IF(OR('Snowball Details'!Q37=0,('Snowball Details'!Q37*(1+'Snowball Details'!P$6/12)&lt;'Snowball Details'!P$7)),0,IF('Snowball Details'!Q37*(1+'Snowball Details'!P$6/12)-'Snowball Details'!P$7&lt;$V33-SUM(O33,M33,K33,I33,G33,E33,C33),'Snowball Details'!Q37*(1+'Snowball Details'!P$6/12)-'Snowball Details'!P$7,$V33-SUM(O33,M33,K33,I33,G33,E33,C33))),0)</f>
        <v>0</v>
      </c>
      <c r="R33" s="26">
        <f>IFERROR(IF('Snowball Details'!S37*(1+'Snowball Details'!R$6/12)&gt;='Snowball Details'!R$7,0,'Snowball Details'!R$7-('Snowball Details'!S37*(1+'Snowball Details'!R$6/12))),0)</f>
        <v>0</v>
      </c>
      <c r="S33" s="26">
        <f>IFERROR(IF(OR('Snowball Details'!S37=0,('Snowball Details'!S37*(1+'Snowball Details'!R$6/12)&lt;'Snowball Details'!R$7)),0,IF('Snowball Details'!S37*(1+'Snowball Details'!R$6/12)-'Snowball Details'!R$7&lt;$V33-SUM(Q33,O33,M33,K33,I33,G33,E33,C33),'Snowball Details'!S37*(1+'Snowball Details'!R$6/12)-'Snowball Details'!R$7,$V33-SUM(Q33,O33,M33,K33,I33,G33,E33,C33))),0)</f>
        <v>0</v>
      </c>
      <c r="T33" s="26">
        <f>IFERROR(IF('Snowball Details'!U37*(1+'Snowball Details'!T$6/12)&gt;='Snowball Details'!T$7,0,'Snowball Details'!T$7-('Snowball Details'!U37*(1+'Snowball Details'!T$6/12))),0)</f>
        <v>0</v>
      </c>
      <c r="U33" s="26">
        <f>IFERROR(IF(OR('Snowball Details'!U37=0,('Snowball Details'!U37*(1+'Snowball Details'!T$6/12)&lt;'Snowball Details'!T$7)),0,IF('Snowball Details'!U37*(1+'Snowball Details'!T$6/12)-'Snowball Details'!T$7&lt;$V33-SUM(S33,Q33,O33,M33,K33,I33,G33,E33,C33),'Snowball Details'!U37*(1+'Snowball Details'!T$6/12)-'Snowball Details'!T$7,$V33-SUM(S33,Q33,O33,M33,K33,I33,G33,E33,C33))),0)</f>
        <v>0</v>
      </c>
      <c r="V33" s="26">
        <f t="shared" si="0"/>
        <v>1081</v>
      </c>
      <c r="W33" s="26">
        <f t="shared" si="1"/>
        <v>1081</v>
      </c>
      <c r="X33" s="26">
        <f t="shared" si="2"/>
        <v>0</v>
      </c>
    </row>
    <row r="34" spans="1:24" x14ac:dyDescent="0.35">
      <c r="A34" s="9">
        <f t="shared" si="3"/>
        <v>45870</v>
      </c>
      <c r="B34" s="26">
        <f>IFERROR(IF('Snowball Details'!C38*(1+'Snowball Details'!B$6/12)&gt;='Snowball Details'!B$2+'Snowball Details'!B$7,0,'Snowball Details'!B$2+'Snowball Details'!B$7-('Snowball Details'!C38*(1+'Snowball Details'!B$6/12))),0)</f>
        <v>841</v>
      </c>
      <c r="C34" s="26">
        <f>IFERROR(IF(OR('Snowball Details'!C38=0,'Snowball Details'!C38*(1+'Snowball Details'!B$6/12)&lt;'Snowball Details'!B$7+'Snowball Details'!B$2),0,IF('Snowball Details'!C38*(1+'Snowball Details'!B$6/12)&lt;$V34,'Snowball Details'!C38*(1+'Snowball Details'!B$6/12)-'Snowball Details'!B$2-'Snowball Details'!B$7,SUM(D34,F34,H34,J34,L34,N34,P34,R34,T34))),0)</f>
        <v>0</v>
      </c>
      <c r="D34" s="26">
        <f>IFERROR(IF('Snowball Details'!E38*(1+'Snowball Details'!D$6/12)&gt;='Snowball Details'!D$7,0,'Snowball Details'!D$7-('Snowball Details'!E38*(1+'Snowball Details'!D$6/12))),0)</f>
        <v>240</v>
      </c>
      <c r="E34" s="26">
        <f>IFERROR(IF(OR('Snowball Details'!E38=0,'Snowball Details'!E38*(1+'Snowball Details'!D$6/12)&lt;'Snowball Details'!D$7),0,IF('Snowball Details'!E38*(1+'Snowball Details'!D$6/12)-'Snowball Details'!D$7&lt;$V34,'Snowball Details'!E38*(1+'Snowball Details'!D$6/12)-'Snowball Details'!D$7,SUM($V34-C34))),0)</f>
        <v>0</v>
      </c>
      <c r="F34" s="26">
        <f>IFERROR(IF('Snowball Details'!G38*(1+'Snowball Details'!F$6/12)&gt;='Snowball Details'!F$7,0,'Snowball Details'!F$7-('Snowball Details'!G38*(1+'Snowball Details'!F$6/12))),0)</f>
        <v>0</v>
      </c>
      <c r="G34" s="26">
        <f>IFERROR(IF(OR('Snowball Details'!G38=0,'Snowball Details'!G38*(1+'Snowball Details'!F$6/12)&lt;'Snowball Details'!F$7),0,IF('Snowball Details'!G38*(1+'Snowball Details'!F$6/12)-'Snowball Details'!F$7&lt;$V34-SUM(E34,C34),'Snowball Details'!G38*(1+'Snowball Details'!F$6/12)-'Snowball Details'!F$7,$V34-SUM(E34,C34))),0)</f>
        <v>1081</v>
      </c>
      <c r="H34" s="26">
        <f>IFERROR(IF('Snowball Details'!I38*(1+'Snowball Details'!H$6/12)&gt;='Snowball Details'!H$7,0,'Snowball Details'!H$7-('Snowball Details'!I38*(1+'Snowball Details'!H$6/12))),0)</f>
        <v>0</v>
      </c>
      <c r="I34" s="26">
        <f>IFERROR(IF(OR('Snowball Details'!I38=0,'Snowball Details'!I38*(1+'Snowball Details'!H$6/12)&lt;'Snowball Details'!H$7),0,IF('Snowball Details'!I38*(1+'Snowball Details'!H$6/12)-'Snowball Details'!H$7&lt;$V34-SUM(G34,E34,C34),'Snowball Details'!I38*(1+'Snowball Details'!H$6/12)-'Snowball Details'!H$7,$V34-SUM(G34,E34,C34))),0)</f>
        <v>0</v>
      </c>
      <c r="J34" s="26">
        <f>IFERROR(IF('Snowball Details'!K38*(1+'Snowball Details'!J$6/12)&gt;='Snowball Details'!J$7,0,'Snowball Details'!J$7-('Snowball Details'!K38*(1+'Snowball Details'!J$6/12))),0)</f>
        <v>0</v>
      </c>
      <c r="K34" s="26">
        <f>IFERROR(IF(OR('Snowball Details'!K38=0,'Snowball Details'!K38*(1+'Snowball Details'!J$6/12)&lt;'Snowball Details'!J$7),0,IF('Snowball Details'!K38*(1+'Snowball Details'!J$6/12)-'Snowball Details'!J$7&lt;$V34-SUM(I34,G34,E34,C34),'Snowball Details'!K38*(1+'Snowball Details'!J$6/12)-'Snowball Details'!J$7,$V34-SUM(I34,G34,E34,C34))),0)</f>
        <v>0</v>
      </c>
      <c r="L34" s="26">
        <f>IFERROR(IF('Snowball Details'!M38*(1+'Snowball Details'!L$6/12)&gt;='Snowball Details'!L$7,0,'Snowball Details'!L$7-('Snowball Details'!M38*(1+'Snowball Details'!L$6/12))),0)</f>
        <v>0</v>
      </c>
      <c r="M34" s="26">
        <f>IFERROR(IF(OR('Snowball Details'!M38=0,'Snowball Details'!M38*(1+'Snowball Details'!L$6/12)&lt;'Snowball Details'!L$7),0,IF('Snowball Details'!M38*(1+'Snowball Details'!L$6/12)-'Snowball Details'!L$7&lt;$V34-SUM(K34,I34,G34,E34,C34),'Snowball Details'!M38*(1+'Snowball Details'!L$6/12)-'Snowball Details'!L$7,$V34-SUM(K34,I34,G34,E34,C34))),0)</f>
        <v>0</v>
      </c>
      <c r="N34" s="26">
        <f>IFERROR(IF('Snowball Details'!O38*(1+'Snowball Details'!N$6/12)&gt;='Snowball Details'!N$7,0,'Snowball Details'!N$7-('Snowball Details'!O38*(1+'Snowball Details'!N$6/12))),0)</f>
        <v>0</v>
      </c>
      <c r="O34" s="26">
        <f>IFERROR(IF(OR('Snowball Details'!O38=0,('Snowball Details'!O38*(1+'Snowball Details'!N$6/12)&lt;'Snowball Details'!N$7)),0,IF('Snowball Details'!O38*(1+'Snowball Details'!N$6/12)-'Snowball Details'!N$7&lt;$V34-SUM(M34,K34,I34,G34,E34,C34),'Snowball Details'!O38*(1+'Snowball Details'!N$6/12)-'Snowball Details'!N$7,$V34-SUM(M34,K34,I34,G34,E34,C34))),0)</f>
        <v>0</v>
      </c>
      <c r="P34" s="26">
        <f>IFERROR(IF('Snowball Details'!Q38*(1+'Snowball Details'!P$6/12)&gt;='Snowball Details'!P$7,0,'Snowball Details'!P$7-('Snowball Details'!Q38*(1+'Snowball Details'!P$6/12))),0)</f>
        <v>0</v>
      </c>
      <c r="Q34" s="26">
        <f>IFERROR(IF(OR('Snowball Details'!Q38=0,('Snowball Details'!Q38*(1+'Snowball Details'!P$6/12)&lt;'Snowball Details'!P$7)),0,IF('Snowball Details'!Q38*(1+'Snowball Details'!P$6/12)-'Snowball Details'!P$7&lt;$V34-SUM(O34,M34,K34,I34,G34,E34,C34),'Snowball Details'!Q38*(1+'Snowball Details'!P$6/12)-'Snowball Details'!P$7,$V34-SUM(O34,M34,K34,I34,G34,E34,C34))),0)</f>
        <v>0</v>
      </c>
      <c r="R34" s="26">
        <f>IFERROR(IF('Snowball Details'!S38*(1+'Snowball Details'!R$6/12)&gt;='Snowball Details'!R$7,0,'Snowball Details'!R$7-('Snowball Details'!S38*(1+'Snowball Details'!R$6/12))),0)</f>
        <v>0</v>
      </c>
      <c r="S34" s="26">
        <f>IFERROR(IF(OR('Snowball Details'!S38=0,('Snowball Details'!S38*(1+'Snowball Details'!R$6/12)&lt;'Snowball Details'!R$7)),0,IF('Snowball Details'!S38*(1+'Snowball Details'!R$6/12)-'Snowball Details'!R$7&lt;$V34-SUM(Q34,O34,M34,K34,I34,G34,E34,C34),'Snowball Details'!S38*(1+'Snowball Details'!R$6/12)-'Snowball Details'!R$7,$V34-SUM(Q34,O34,M34,K34,I34,G34,E34,C34))),0)</f>
        <v>0</v>
      </c>
      <c r="T34" s="26">
        <f>IFERROR(IF('Snowball Details'!U38*(1+'Snowball Details'!T$6/12)&gt;='Snowball Details'!T$7,0,'Snowball Details'!T$7-('Snowball Details'!U38*(1+'Snowball Details'!T$6/12))),0)</f>
        <v>0</v>
      </c>
      <c r="U34" s="26">
        <f>IFERROR(IF(OR('Snowball Details'!U38=0,('Snowball Details'!U38*(1+'Snowball Details'!T$6/12)&lt;'Snowball Details'!T$7)),0,IF('Snowball Details'!U38*(1+'Snowball Details'!T$6/12)-'Snowball Details'!T$7&lt;$V34-SUM(S34,Q34,O34,M34,K34,I34,G34,E34,C34),'Snowball Details'!U38*(1+'Snowball Details'!T$6/12)-'Snowball Details'!T$7,$V34-SUM(S34,Q34,O34,M34,K34,I34,G34,E34,C34))),0)</f>
        <v>0</v>
      </c>
      <c r="V34" s="26">
        <f t="shared" si="0"/>
        <v>1081</v>
      </c>
      <c r="W34" s="26">
        <f t="shared" si="1"/>
        <v>1081</v>
      </c>
      <c r="X34" s="26">
        <f t="shared" si="2"/>
        <v>0</v>
      </c>
    </row>
    <row r="35" spans="1:24" x14ac:dyDescent="0.35">
      <c r="A35" s="9">
        <f t="shared" si="3"/>
        <v>45901</v>
      </c>
      <c r="B35" s="26">
        <f>IFERROR(IF('Snowball Details'!C39*(1+'Snowball Details'!B$6/12)&gt;='Snowball Details'!B$2+'Snowball Details'!B$7,0,'Snowball Details'!B$2+'Snowball Details'!B$7-('Snowball Details'!C39*(1+'Snowball Details'!B$6/12))),0)</f>
        <v>841</v>
      </c>
      <c r="C35" s="26">
        <f>IFERROR(IF(OR('Snowball Details'!C39=0,'Snowball Details'!C39*(1+'Snowball Details'!B$6/12)&lt;'Snowball Details'!B$7+'Snowball Details'!B$2),0,IF('Snowball Details'!C39*(1+'Snowball Details'!B$6/12)&lt;$V35,'Snowball Details'!C39*(1+'Snowball Details'!B$6/12)-'Snowball Details'!B$2-'Snowball Details'!B$7,SUM(D35,F35,H35,J35,L35,N35,P35,R35,T35))),0)</f>
        <v>0</v>
      </c>
      <c r="D35" s="26">
        <f>IFERROR(IF('Snowball Details'!E39*(1+'Snowball Details'!D$6/12)&gt;='Snowball Details'!D$7,0,'Snowball Details'!D$7-('Snowball Details'!E39*(1+'Snowball Details'!D$6/12))),0)</f>
        <v>240</v>
      </c>
      <c r="E35" s="26">
        <f>IFERROR(IF(OR('Snowball Details'!E39=0,'Snowball Details'!E39*(1+'Snowball Details'!D$6/12)&lt;'Snowball Details'!D$7),0,IF('Snowball Details'!E39*(1+'Snowball Details'!D$6/12)-'Snowball Details'!D$7&lt;$V35,'Snowball Details'!E39*(1+'Snowball Details'!D$6/12)-'Snowball Details'!D$7,SUM($V35-C35))),0)</f>
        <v>0</v>
      </c>
      <c r="F35" s="26">
        <f>IFERROR(IF('Snowball Details'!G39*(1+'Snowball Details'!F$6/12)&gt;='Snowball Details'!F$7,0,'Snowball Details'!F$7-('Snowball Details'!G39*(1+'Snowball Details'!F$6/12))),0)</f>
        <v>0</v>
      </c>
      <c r="G35" s="26">
        <f>IFERROR(IF(OR('Snowball Details'!G39=0,'Snowball Details'!G39*(1+'Snowball Details'!F$6/12)&lt;'Snowball Details'!F$7),0,IF('Snowball Details'!G39*(1+'Snowball Details'!F$6/12)-'Snowball Details'!F$7&lt;$V35-SUM(E35,C35),'Snowball Details'!G39*(1+'Snowball Details'!F$6/12)-'Snowball Details'!F$7,$V35-SUM(E35,C35))),0)</f>
        <v>1081</v>
      </c>
      <c r="H35" s="26">
        <f>IFERROR(IF('Snowball Details'!I39*(1+'Snowball Details'!H$6/12)&gt;='Snowball Details'!H$7,0,'Snowball Details'!H$7-('Snowball Details'!I39*(1+'Snowball Details'!H$6/12))),0)</f>
        <v>0</v>
      </c>
      <c r="I35" s="26">
        <f>IFERROR(IF(OR('Snowball Details'!I39=0,'Snowball Details'!I39*(1+'Snowball Details'!H$6/12)&lt;'Snowball Details'!H$7),0,IF('Snowball Details'!I39*(1+'Snowball Details'!H$6/12)-'Snowball Details'!H$7&lt;$V35-SUM(G35,E35,C35),'Snowball Details'!I39*(1+'Snowball Details'!H$6/12)-'Snowball Details'!H$7,$V35-SUM(G35,E35,C35))),0)</f>
        <v>0</v>
      </c>
      <c r="J35" s="26">
        <f>IFERROR(IF('Snowball Details'!K39*(1+'Snowball Details'!J$6/12)&gt;='Snowball Details'!J$7,0,'Snowball Details'!J$7-('Snowball Details'!K39*(1+'Snowball Details'!J$6/12))),0)</f>
        <v>0</v>
      </c>
      <c r="K35" s="26">
        <f>IFERROR(IF(OR('Snowball Details'!K39=0,'Snowball Details'!K39*(1+'Snowball Details'!J$6/12)&lt;'Snowball Details'!J$7),0,IF('Snowball Details'!K39*(1+'Snowball Details'!J$6/12)-'Snowball Details'!J$7&lt;$V35-SUM(I35,G35,E35,C35),'Snowball Details'!K39*(1+'Snowball Details'!J$6/12)-'Snowball Details'!J$7,$V35-SUM(I35,G35,E35,C35))),0)</f>
        <v>0</v>
      </c>
      <c r="L35" s="26">
        <f>IFERROR(IF('Snowball Details'!M39*(1+'Snowball Details'!L$6/12)&gt;='Snowball Details'!L$7,0,'Snowball Details'!L$7-('Snowball Details'!M39*(1+'Snowball Details'!L$6/12))),0)</f>
        <v>0</v>
      </c>
      <c r="M35" s="26">
        <f>IFERROR(IF(OR('Snowball Details'!M39=0,'Snowball Details'!M39*(1+'Snowball Details'!L$6/12)&lt;'Snowball Details'!L$7),0,IF('Snowball Details'!M39*(1+'Snowball Details'!L$6/12)-'Snowball Details'!L$7&lt;$V35-SUM(K35,I35,G35,E35,C35),'Snowball Details'!M39*(1+'Snowball Details'!L$6/12)-'Snowball Details'!L$7,$V35-SUM(K35,I35,G35,E35,C35))),0)</f>
        <v>0</v>
      </c>
      <c r="N35" s="26">
        <f>IFERROR(IF('Snowball Details'!O39*(1+'Snowball Details'!N$6/12)&gt;='Snowball Details'!N$7,0,'Snowball Details'!N$7-('Snowball Details'!O39*(1+'Snowball Details'!N$6/12))),0)</f>
        <v>0</v>
      </c>
      <c r="O35" s="26">
        <f>IFERROR(IF(OR('Snowball Details'!O39=0,('Snowball Details'!O39*(1+'Snowball Details'!N$6/12)&lt;'Snowball Details'!N$7)),0,IF('Snowball Details'!O39*(1+'Snowball Details'!N$6/12)-'Snowball Details'!N$7&lt;$V35-SUM(M35,K35,I35,G35,E35,C35),'Snowball Details'!O39*(1+'Snowball Details'!N$6/12)-'Snowball Details'!N$7,$V35-SUM(M35,K35,I35,G35,E35,C35))),0)</f>
        <v>0</v>
      </c>
      <c r="P35" s="26">
        <f>IFERROR(IF('Snowball Details'!Q39*(1+'Snowball Details'!P$6/12)&gt;='Snowball Details'!P$7,0,'Snowball Details'!P$7-('Snowball Details'!Q39*(1+'Snowball Details'!P$6/12))),0)</f>
        <v>0</v>
      </c>
      <c r="Q35" s="26">
        <f>IFERROR(IF(OR('Snowball Details'!Q39=0,('Snowball Details'!Q39*(1+'Snowball Details'!P$6/12)&lt;'Snowball Details'!P$7)),0,IF('Snowball Details'!Q39*(1+'Snowball Details'!P$6/12)-'Snowball Details'!P$7&lt;$V35-SUM(O35,M35,K35,I35,G35,E35,C35),'Snowball Details'!Q39*(1+'Snowball Details'!P$6/12)-'Snowball Details'!P$7,$V35-SUM(O35,M35,K35,I35,G35,E35,C35))),0)</f>
        <v>0</v>
      </c>
      <c r="R35" s="26">
        <f>IFERROR(IF('Snowball Details'!S39*(1+'Snowball Details'!R$6/12)&gt;='Snowball Details'!R$7,0,'Snowball Details'!R$7-('Snowball Details'!S39*(1+'Snowball Details'!R$6/12))),0)</f>
        <v>0</v>
      </c>
      <c r="S35" s="26">
        <f>IFERROR(IF(OR('Snowball Details'!S39=0,('Snowball Details'!S39*(1+'Snowball Details'!R$6/12)&lt;'Snowball Details'!R$7)),0,IF('Snowball Details'!S39*(1+'Snowball Details'!R$6/12)-'Snowball Details'!R$7&lt;$V35-SUM(Q35,O35,M35,K35,I35,G35,E35,C35),'Snowball Details'!S39*(1+'Snowball Details'!R$6/12)-'Snowball Details'!R$7,$V35-SUM(Q35,O35,M35,K35,I35,G35,E35,C35))),0)</f>
        <v>0</v>
      </c>
      <c r="T35" s="26">
        <f>IFERROR(IF('Snowball Details'!U39*(1+'Snowball Details'!T$6/12)&gt;='Snowball Details'!T$7,0,'Snowball Details'!T$7-('Snowball Details'!U39*(1+'Snowball Details'!T$6/12))),0)</f>
        <v>0</v>
      </c>
      <c r="U35" s="26">
        <f>IFERROR(IF(OR('Snowball Details'!U39=0,('Snowball Details'!U39*(1+'Snowball Details'!T$6/12)&lt;'Snowball Details'!T$7)),0,IF('Snowball Details'!U39*(1+'Snowball Details'!T$6/12)-'Snowball Details'!T$7&lt;$V35-SUM(S35,Q35,O35,M35,K35,I35,G35,E35,C35),'Snowball Details'!U39*(1+'Snowball Details'!T$6/12)-'Snowball Details'!T$7,$V35-SUM(S35,Q35,O35,M35,K35,I35,G35,E35,C35))),0)</f>
        <v>0</v>
      </c>
      <c r="V35" s="26">
        <f t="shared" si="0"/>
        <v>1081</v>
      </c>
      <c r="W35" s="26">
        <f t="shared" si="1"/>
        <v>1081</v>
      </c>
      <c r="X35" s="26">
        <f t="shared" si="2"/>
        <v>0</v>
      </c>
    </row>
    <row r="36" spans="1:24" x14ac:dyDescent="0.35">
      <c r="A36" s="9">
        <f t="shared" si="3"/>
        <v>45931</v>
      </c>
      <c r="B36" s="26">
        <f>IFERROR(IF('Snowball Details'!C40*(1+'Snowball Details'!B$6/12)&gt;='Snowball Details'!B$2+'Snowball Details'!B$7,0,'Snowball Details'!B$2+'Snowball Details'!B$7-('Snowball Details'!C40*(1+'Snowball Details'!B$6/12))),0)</f>
        <v>841</v>
      </c>
      <c r="C36" s="26">
        <f>IFERROR(IF(OR('Snowball Details'!C40=0,'Snowball Details'!C40*(1+'Snowball Details'!B$6/12)&lt;'Snowball Details'!B$7+'Snowball Details'!B$2),0,IF('Snowball Details'!C40*(1+'Snowball Details'!B$6/12)&lt;$V36,'Snowball Details'!C40*(1+'Snowball Details'!B$6/12)-'Snowball Details'!B$2-'Snowball Details'!B$7,SUM(D36,F36,H36,J36,L36,N36,P36,R36,T36))),0)</f>
        <v>0</v>
      </c>
      <c r="D36" s="26">
        <f>IFERROR(IF('Snowball Details'!E40*(1+'Snowball Details'!D$6/12)&gt;='Snowball Details'!D$7,0,'Snowball Details'!D$7-('Snowball Details'!E40*(1+'Snowball Details'!D$6/12))),0)</f>
        <v>240</v>
      </c>
      <c r="E36" s="26">
        <f>IFERROR(IF(OR('Snowball Details'!E40=0,'Snowball Details'!E40*(1+'Snowball Details'!D$6/12)&lt;'Snowball Details'!D$7),0,IF('Snowball Details'!E40*(1+'Snowball Details'!D$6/12)-'Snowball Details'!D$7&lt;$V36,'Snowball Details'!E40*(1+'Snowball Details'!D$6/12)-'Snowball Details'!D$7,SUM($V36-C36))),0)</f>
        <v>0</v>
      </c>
      <c r="F36" s="26">
        <f>IFERROR(IF('Snowball Details'!G40*(1+'Snowball Details'!F$6/12)&gt;='Snowball Details'!F$7,0,'Snowball Details'!F$7-('Snowball Details'!G40*(1+'Snowball Details'!F$6/12))),0)</f>
        <v>0</v>
      </c>
      <c r="G36" s="26">
        <f>IFERROR(IF(OR('Snowball Details'!G40=0,'Snowball Details'!G40*(1+'Snowball Details'!F$6/12)&lt;'Snowball Details'!F$7),0,IF('Snowball Details'!G40*(1+'Snowball Details'!F$6/12)-'Snowball Details'!F$7&lt;$V36-SUM(E36,C36),'Snowball Details'!G40*(1+'Snowball Details'!F$6/12)-'Snowball Details'!F$7,$V36-SUM(E36,C36))),0)</f>
        <v>1081</v>
      </c>
      <c r="H36" s="26">
        <f>IFERROR(IF('Snowball Details'!I40*(1+'Snowball Details'!H$6/12)&gt;='Snowball Details'!H$7,0,'Snowball Details'!H$7-('Snowball Details'!I40*(1+'Snowball Details'!H$6/12))),0)</f>
        <v>0</v>
      </c>
      <c r="I36" s="26">
        <f>IFERROR(IF(OR('Snowball Details'!I40=0,'Snowball Details'!I40*(1+'Snowball Details'!H$6/12)&lt;'Snowball Details'!H$7),0,IF('Snowball Details'!I40*(1+'Snowball Details'!H$6/12)-'Snowball Details'!H$7&lt;$V36-SUM(G36,E36,C36),'Snowball Details'!I40*(1+'Snowball Details'!H$6/12)-'Snowball Details'!H$7,$V36-SUM(G36,E36,C36))),0)</f>
        <v>0</v>
      </c>
      <c r="J36" s="26">
        <f>IFERROR(IF('Snowball Details'!K40*(1+'Snowball Details'!J$6/12)&gt;='Snowball Details'!J$7,0,'Snowball Details'!J$7-('Snowball Details'!K40*(1+'Snowball Details'!J$6/12))),0)</f>
        <v>0</v>
      </c>
      <c r="K36" s="26">
        <f>IFERROR(IF(OR('Snowball Details'!K40=0,'Snowball Details'!K40*(1+'Snowball Details'!J$6/12)&lt;'Snowball Details'!J$7),0,IF('Snowball Details'!K40*(1+'Snowball Details'!J$6/12)-'Snowball Details'!J$7&lt;$V36-SUM(I36,G36,E36,C36),'Snowball Details'!K40*(1+'Snowball Details'!J$6/12)-'Snowball Details'!J$7,$V36-SUM(I36,G36,E36,C36))),0)</f>
        <v>0</v>
      </c>
      <c r="L36" s="26">
        <f>IFERROR(IF('Snowball Details'!M40*(1+'Snowball Details'!L$6/12)&gt;='Snowball Details'!L$7,0,'Snowball Details'!L$7-('Snowball Details'!M40*(1+'Snowball Details'!L$6/12))),0)</f>
        <v>0</v>
      </c>
      <c r="M36" s="26">
        <f>IFERROR(IF(OR('Snowball Details'!M40=0,'Snowball Details'!M40*(1+'Snowball Details'!L$6/12)&lt;'Snowball Details'!L$7),0,IF('Snowball Details'!M40*(1+'Snowball Details'!L$6/12)-'Snowball Details'!L$7&lt;$V36-SUM(K36,I36,G36,E36,C36),'Snowball Details'!M40*(1+'Snowball Details'!L$6/12)-'Snowball Details'!L$7,$V36-SUM(K36,I36,G36,E36,C36))),0)</f>
        <v>0</v>
      </c>
      <c r="N36" s="26">
        <f>IFERROR(IF('Snowball Details'!O40*(1+'Snowball Details'!N$6/12)&gt;='Snowball Details'!N$7,0,'Snowball Details'!N$7-('Snowball Details'!O40*(1+'Snowball Details'!N$6/12))),0)</f>
        <v>0</v>
      </c>
      <c r="O36" s="26">
        <f>IFERROR(IF(OR('Snowball Details'!O40=0,('Snowball Details'!O40*(1+'Snowball Details'!N$6/12)&lt;'Snowball Details'!N$7)),0,IF('Snowball Details'!O40*(1+'Snowball Details'!N$6/12)-'Snowball Details'!N$7&lt;$V36-SUM(M36,K36,I36,G36,E36,C36),'Snowball Details'!O40*(1+'Snowball Details'!N$6/12)-'Snowball Details'!N$7,$V36-SUM(M36,K36,I36,G36,E36,C36))),0)</f>
        <v>0</v>
      </c>
      <c r="P36" s="26">
        <f>IFERROR(IF('Snowball Details'!Q40*(1+'Snowball Details'!P$6/12)&gt;='Snowball Details'!P$7,0,'Snowball Details'!P$7-('Snowball Details'!Q40*(1+'Snowball Details'!P$6/12))),0)</f>
        <v>0</v>
      </c>
      <c r="Q36" s="26">
        <f>IFERROR(IF(OR('Snowball Details'!Q40=0,('Snowball Details'!Q40*(1+'Snowball Details'!P$6/12)&lt;'Snowball Details'!P$7)),0,IF('Snowball Details'!Q40*(1+'Snowball Details'!P$6/12)-'Snowball Details'!P$7&lt;$V36-SUM(O36,M36,K36,I36,G36,E36,C36),'Snowball Details'!Q40*(1+'Snowball Details'!P$6/12)-'Snowball Details'!P$7,$V36-SUM(O36,M36,K36,I36,G36,E36,C36))),0)</f>
        <v>0</v>
      </c>
      <c r="R36" s="26">
        <f>IFERROR(IF('Snowball Details'!S40*(1+'Snowball Details'!R$6/12)&gt;='Snowball Details'!R$7,0,'Snowball Details'!R$7-('Snowball Details'!S40*(1+'Snowball Details'!R$6/12))),0)</f>
        <v>0</v>
      </c>
      <c r="S36" s="26">
        <f>IFERROR(IF(OR('Snowball Details'!S40=0,('Snowball Details'!S40*(1+'Snowball Details'!R$6/12)&lt;'Snowball Details'!R$7)),0,IF('Snowball Details'!S40*(1+'Snowball Details'!R$6/12)-'Snowball Details'!R$7&lt;$V36-SUM(Q36,O36,M36,K36,I36,G36,E36,C36),'Snowball Details'!S40*(1+'Snowball Details'!R$6/12)-'Snowball Details'!R$7,$V36-SUM(Q36,O36,M36,K36,I36,G36,E36,C36))),0)</f>
        <v>0</v>
      </c>
      <c r="T36" s="26">
        <f>IFERROR(IF('Snowball Details'!U40*(1+'Snowball Details'!T$6/12)&gt;='Snowball Details'!T$7,0,'Snowball Details'!T$7-('Snowball Details'!U40*(1+'Snowball Details'!T$6/12))),0)</f>
        <v>0</v>
      </c>
      <c r="U36" s="26">
        <f>IFERROR(IF(OR('Snowball Details'!U40=0,('Snowball Details'!U40*(1+'Snowball Details'!T$6/12)&lt;'Snowball Details'!T$7)),0,IF('Snowball Details'!U40*(1+'Snowball Details'!T$6/12)-'Snowball Details'!T$7&lt;$V36-SUM(S36,Q36,O36,M36,K36,I36,G36,E36,C36),'Snowball Details'!U40*(1+'Snowball Details'!T$6/12)-'Snowball Details'!T$7,$V36-SUM(S36,Q36,O36,M36,K36,I36,G36,E36,C36))),0)</f>
        <v>0</v>
      </c>
      <c r="V36" s="26">
        <f t="shared" si="0"/>
        <v>1081</v>
      </c>
      <c r="W36" s="26">
        <f t="shared" si="1"/>
        <v>1081</v>
      </c>
      <c r="X36" s="26">
        <f t="shared" si="2"/>
        <v>0</v>
      </c>
    </row>
    <row r="37" spans="1:24" x14ac:dyDescent="0.35">
      <c r="A37" s="9">
        <f t="shared" si="3"/>
        <v>45962</v>
      </c>
      <c r="B37" s="26">
        <f>IFERROR(IF('Snowball Details'!C41*(1+'Snowball Details'!B$6/12)&gt;='Snowball Details'!B$2+'Snowball Details'!B$7,0,'Snowball Details'!B$2+'Snowball Details'!B$7-('Snowball Details'!C41*(1+'Snowball Details'!B$6/12))),0)</f>
        <v>841</v>
      </c>
      <c r="C37" s="26">
        <f>IFERROR(IF(OR('Snowball Details'!C41=0,'Snowball Details'!C41*(1+'Snowball Details'!B$6/12)&lt;'Snowball Details'!B$7+'Snowball Details'!B$2),0,IF('Snowball Details'!C41*(1+'Snowball Details'!B$6/12)&lt;$V37,'Snowball Details'!C41*(1+'Snowball Details'!B$6/12)-'Snowball Details'!B$2-'Snowball Details'!B$7,SUM(D37,F37,H37,J37,L37,N37,P37,R37,T37))),0)</f>
        <v>0</v>
      </c>
      <c r="D37" s="26">
        <f>IFERROR(IF('Snowball Details'!E41*(1+'Snowball Details'!D$6/12)&gt;='Snowball Details'!D$7,0,'Snowball Details'!D$7-('Snowball Details'!E41*(1+'Snowball Details'!D$6/12))),0)</f>
        <v>240</v>
      </c>
      <c r="E37" s="26">
        <f>IFERROR(IF(OR('Snowball Details'!E41=0,'Snowball Details'!E41*(1+'Snowball Details'!D$6/12)&lt;'Snowball Details'!D$7),0,IF('Snowball Details'!E41*(1+'Snowball Details'!D$6/12)-'Snowball Details'!D$7&lt;$V37,'Snowball Details'!E41*(1+'Snowball Details'!D$6/12)-'Snowball Details'!D$7,SUM($V37-C37))),0)</f>
        <v>0</v>
      </c>
      <c r="F37" s="26">
        <f>IFERROR(IF('Snowball Details'!G41*(1+'Snowball Details'!F$6/12)&gt;='Snowball Details'!F$7,0,'Snowball Details'!F$7-('Snowball Details'!G41*(1+'Snowball Details'!F$6/12))),0)</f>
        <v>0</v>
      </c>
      <c r="G37" s="26">
        <f>IFERROR(IF(OR('Snowball Details'!G41=0,'Snowball Details'!G41*(1+'Snowball Details'!F$6/12)&lt;'Snowball Details'!F$7),0,IF('Snowball Details'!G41*(1+'Snowball Details'!F$6/12)-'Snowball Details'!F$7&lt;$V37-SUM(E37,C37),'Snowball Details'!G41*(1+'Snowball Details'!F$6/12)-'Snowball Details'!F$7,$V37-SUM(E37,C37))),0)</f>
        <v>829.22282861133704</v>
      </c>
      <c r="H37" s="26">
        <f>IFERROR(IF('Snowball Details'!I41*(1+'Snowball Details'!H$6/12)&gt;='Snowball Details'!H$7,0,'Snowball Details'!H$7-('Snowball Details'!I41*(1+'Snowball Details'!H$6/12))),0)</f>
        <v>0</v>
      </c>
      <c r="I37" s="26">
        <f>IFERROR(IF(OR('Snowball Details'!I41=0,'Snowball Details'!I41*(1+'Snowball Details'!H$6/12)&lt;'Snowball Details'!H$7),0,IF('Snowball Details'!I41*(1+'Snowball Details'!H$6/12)-'Snowball Details'!H$7&lt;$V37-SUM(G37,E37,C37),'Snowball Details'!I41*(1+'Snowball Details'!H$6/12)-'Snowball Details'!H$7,$V37-SUM(G37,E37,C37))),0)</f>
        <v>251.77717138866296</v>
      </c>
      <c r="J37" s="26">
        <f>IFERROR(IF('Snowball Details'!K41*(1+'Snowball Details'!J$6/12)&gt;='Snowball Details'!J$7,0,'Snowball Details'!J$7-('Snowball Details'!K41*(1+'Snowball Details'!J$6/12))),0)</f>
        <v>0</v>
      </c>
      <c r="K37" s="26">
        <f>IFERROR(IF(OR('Snowball Details'!K41=0,'Snowball Details'!K41*(1+'Snowball Details'!J$6/12)&lt;'Snowball Details'!J$7),0,IF('Snowball Details'!K41*(1+'Snowball Details'!J$6/12)-'Snowball Details'!J$7&lt;$V37-SUM(I37,G37,E37,C37),'Snowball Details'!K41*(1+'Snowball Details'!J$6/12)-'Snowball Details'!J$7,$V37-SUM(I37,G37,E37,C37))),0)</f>
        <v>0</v>
      </c>
      <c r="L37" s="26">
        <f>IFERROR(IF('Snowball Details'!M41*(1+'Snowball Details'!L$6/12)&gt;='Snowball Details'!L$7,0,'Snowball Details'!L$7-('Snowball Details'!M41*(1+'Snowball Details'!L$6/12))),0)</f>
        <v>0</v>
      </c>
      <c r="M37" s="26">
        <f>IFERROR(IF(OR('Snowball Details'!M41=0,'Snowball Details'!M41*(1+'Snowball Details'!L$6/12)&lt;'Snowball Details'!L$7),0,IF('Snowball Details'!M41*(1+'Snowball Details'!L$6/12)-'Snowball Details'!L$7&lt;$V37-SUM(K37,I37,G37,E37,C37),'Snowball Details'!M41*(1+'Snowball Details'!L$6/12)-'Snowball Details'!L$7,$V37-SUM(K37,I37,G37,E37,C37))),0)</f>
        <v>0</v>
      </c>
      <c r="N37" s="26">
        <f>IFERROR(IF('Snowball Details'!O41*(1+'Snowball Details'!N$6/12)&gt;='Snowball Details'!N$7,0,'Snowball Details'!N$7-('Snowball Details'!O41*(1+'Snowball Details'!N$6/12))),0)</f>
        <v>0</v>
      </c>
      <c r="O37" s="26">
        <f>IFERROR(IF(OR('Snowball Details'!O41=0,('Snowball Details'!O41*(1+'Snowball Details'!N$6/12)&lt;'Snowball Details'!N$7)),0,IF('Snowball Details'!O41*(1+'Snowball Details'!N$6/12)-'Snowball Details'!N$7&lt;$V37-SUM(M37,K37,I37,G37,E37,C37),'Snowball Details'!O41*(1+'Snowball Details'!N$6/12)-'Snowball Details'!N$7,$V37-SUM(M37,K37,I37,G37,E37,C37))),0)</f>
        <v>0</v>
      </c>
      <c r="P37" s="26">
        <f>IFERROR(IF('Snowball Details'!Q41*(1+'Snowball Details'!P$6/12)&gt;='Snowball Details'!P$7,0,'Snowball Details'!P$7-('Snowball Details'!Q41*(1+'Snowball Details'!P$6/12))),0)</f>
        <v>0</v>
      </c>
      <c r="Q37" s="26">
        <f>IFERROR(IF(OR('Snowball Details'!Q41=0,('Snowball Details'!Q41*(1+'Snowball Details'!P$6/12)&lt;'Snowball Details'!P$7)),0,IF('Snowball Details'!Q41*(1+'Snowball Details'!P$6/12)-'Snowball Details'!P$7&lt;$V37-SUM(O37,M37,K37,I37,G37,E37,C37),'Snowball Details'!Q41*(1+'Snowball Details'!P$6/12)-'Snowball Details'!P$7,$V37-SUM(O37,M37,K37,I37,G37,E37,C37))),0)</f>
        <v>0</v>
      </c>
      <c r="R37" s="26">
        <f>IFERROR(IF('Snowball Details'!S41*(1+'Snowball Details'!R$6/12)&gt;='Snowball Details'!R$7,0,'Snowball Details'!R$7-('Snowball Details'!S41*(1+'Snowball Details'!R$6/12))),0)</f>
        <v>0</v>
      </c>
      <c r="S37" s="26">
        <f>IFERROR(IF(OR('Snowball Details'!S41=0,('Snowball Details'!S41*(1+'Snowball Details'!R$6/12)&lt;'Snowball Details'!R$7)),0,IF('Snowball Details'!S41*(1+'Snowball Details'!R$6/12)-'Snowball Details'!R$7&lt;$V37-SUM(Q37,O37,M37,K37,I37,G37,E37,C37),'Snowball Details'!S41*(1+'Snowball Details'!R$6/12)-'Snowball Details'!R$7,$V37-SUM(Q37,O37,M37,K37,I37,G37,E37,C37))),0)</f>
        <v>0</v>
      </c>
      <c r="T37" s="26">
        <f>IFERROR(IF('Snowball Details'!U41*(1+'Snowball Details'!T$6/12)&gt;='Snowball Details'!T$7,0,'Snowball Details'!T$7-('Snowball Details'!U41*(1+'Snowball Details'!T$6/12))),0)</f>
        <v>0</v>
      </c>
      <c r="U37" s="26">
        <f>IFERROR(IF(OR('Snowball Details'!U41=0,('Snowball Details'!U41*(1+'Snowball Details'!T$6/12)&lt;'Snowball Details'!T$7)),0,IF('Snowball Details'!U41*(1+'Snowball Details'!T$6/12)-'Snowball Details'!T$7&lt;$V37-SUM(S37,Q37,O37,M37,K37,I37,G37,E37,C37),'Snowball Details'!U41*(1+'Snowball Details'!T$6/12)-'Snowball Details'!T$7,$V37-SUM(S37,Q37,O37,M37,K37,I37,G37,E37,C37))),0)</f>
        <v>0</v>
      </c>
      <c r="V37" s="26">
        <f t="shared" si="0"/>
        <v>1081</v>
      </c>
      <c r="W37" s="26">
        <f t="shared" si="1"/>
        <v>1081</v>
      </c>
      <c r="X37" s="26">
        <f t="shared" si="2"/>
        <v>0</v>
      </c>
    </row>
    <row r="38" spans="1:24" x14ac:dyDescent="0.35">
      <c r="A38" s="9">
        <f t="shared" si="3"/>
        <v>45992</v>
      </c>
      <c r="B38" s="26">
        <f>IFERROR(IF('Snowball Details'!C42*(1+'Snowball Details'!B$6/12)&gt;='Snowball Details'!B$2+'Snowball Details'!B$7,0,'Snowball Details'!B$2+'Snowball Details'!B$7-('Snowball Details'!C42*(1+'Snowball Details'!B$6/12))),0)</f>
        <v>841</v>
      </c>
      <c r="C38" s="26">
        <f>IFERROR(IF(OR('Snowball Details'!C42=0,'Snowball Details'!C42*(1+'Snowball Details'!B$6/12)&lt;'Snowball Details'!B$7+'Snowball Details'!B$2),0,IF('Snowball Details'!C42*(1+'Snowball Details'!B$6/12)&lt;$V38,'Snowball Details'!C42*(1+'Snowball Details'!B$6/12)-'Snowball Details'!B$2-'Snowball Details'!B$7,SUM(D38,F38,H38,J38,L38,N38,P38,R38,T38))),0)</f>
        <v>0</v>
      </c>
      <c r="D38" s="26">
        <f>IFERROR(IF('Snowball Details'!E42*(1+'Snowball Details'!D$6/12)&gt;='Snowball Details'!D$7,0,'Snowball Details'!D$7-('Snowball Details'!E42*(1+'Snowball Details'!D$6/12))),0)</f>
        <v>240</v>
      </c>
      <c r="E38" s="26">
        <f>IFERROR(IF(OR('Snowball Details'!E42=0,'Snowball Details'!E42*(1+'Snowball Details'!D$6/12)&lt;'Snowball Details'!D$7),0,IF('Snowball Details'!E42*(1+'Snowball Details'!D$6/12)-'Snowball Details'!D$7&lt;$V38,'Snowball Details'!E42*(1+'Snowball Details'!D$6/12)-'Snowball Details'!D$7,SUM($V38-C38))),0)</f>
        <v>0</v>
      </c>
      <c r="F38" s="26">
        <f>IFERROR(IF('Snowball Details'!G42*(1+'Snowball Details'!F$6/12)&gt;='Snowball Details'!F$7,0,'Snowball Details'!F$7-('Snowball Details'!G42*(1+'Snowball Details'!F$6/12))),0)</f>
        <v>380</v>
      </c>
      <c r="G38" s="26">
        <f>IFERROR(IF(OR('Snowball Details'!G42=0,'Snowball Details'!G42*(1+'Snowball Details'!F$6/12)&lt;'Snowball Details'!F$7),0,IF('Snowball Details'!G42*(1+'Snowball Details'!F$6/12)-'Snowball Details'!F$7&lt;$V38-SUM(E38,C38),'Snowball Details'!G42*(1+'Snowball Details'!F$6/12)-'Snowball Details'!F$7,$V38-SUM(E38,C38))),0)</f>
        <v>0</v>
      </c>
      <c r="H38" s="26">
        <f>IFERROR(IF('Snowball Details'!I42*(1+'Snowball Details'!H$6/12)&gt;='Snowball Details'!H$7,0,'Snowball Details'!H$7-('Snowball Details'!I42*(1+'Snowball Details'!H$6/12))),0)</f>
        <v>0</v>
      </c>
      <c r="I38" s="26">
        <f>IFERROR(IF(OR('Snowball Details'!I42=0,'Snowball Details'!I42*(1+'Snowball Details'!H$6/12)&lt;'Snowball Details'!H$7),0,IF('Snowball Details'!I42*(1+'Snowball Details'!H$6/12)-'Snowball Details'!H$7&lt;$V38-SUM(G38,E38,C38),'Snowball Details'!I42*(1+'Snowball Details'!H$6/12)-'Snowball Details'!H$7,$V38-SUM(G38,E38,C38))),0)</f>
        <v>917.34532648995082</v>
      </c>
      <c r="J38" s="26">
        <f>IFERROR(IF('Snowball Details'!K42*(1+'Snowball Details'!J$6/12)&gt;='Snowball Details'!J$7,0,'Snowball Details'!J$7-('Snowball Details'!K42*(1+'Snowball Details'!J$6/12))),0)</f>
        <v>0</v>
      </c>
      <c r="K38" s="26">
        <f>IFERROR(IF(OR('Snowball Details'!K42=0,'Snowball Details'!K42*(1+'Snowball Details'!J$6/12)&lt;'Snowball Details'!J$7),0,IF('Snowball Details'!K42*(1+'Snowball Details'!J$6/12)-'Snowball Details'!J$7&lt;$V38-SUM(I38,G38,E38,C38),'Snowball Details'!K42*(1+'Snowball Details'!J$6/12)-'Snowball Details'!J$7,$V38-SUM(I38,G38,E38,C38))),0)</f>
        <v>543.65467351004918</v>
      </c>
      <c r="L38" s="26">
        <f>IFERROR(IF('Snowball Details'!M42*(1+'Snowball Details'!L$6/12)&gt;='Snowball Details'!L$7,0,'Snowball Details'!L$7-('Snowball Details'!M42*(1+'Snowball Details'!L$6/12))),0)</f>
        <v>0</v>
      </c>
      <c r="M38" s="26">
        <f>IFERROR(IF(OR('Snowball Details'!M42=0,'Snowball Details'!M42*(1+'Snowball Details'!L$6/12)&lt;'Snowball Details'!L$7),0,IF('Snowball Details'!M42*(1+'Snowball Details'!L$6/12)-'Snowball Details'!L$7&lt;$V38-SUM(K38,I38,G38,E38,C38),'Snowball Details'!M42*(1+'Snowball Details'!L$6/12)-'Snowball Details'!L$7,$V38-SUM(K38,I38,G38,E38,C38))),0)</f>
        <v>0</v>
      </c>
      <c r="N38" s="26">
        <f>IFERROR(IF('Snowball Details'!O42*(1+'Snowball Details'!N$6/12)&gt;='Snowball Details'!N$7,0,'Snowball Details'!N$7-('Snowball Details'!O42*(1+'Snowball Details'!N$6/12))),0)</f>
        <v>0</v>
      </c>
      <c r="O38" s="26">
        <f>IFERROR(IF(OR('Snowball Details'!O42=0,('Snowball Details'!O42*(1+'Snowball Details'!N$6/12)&lt;'Snowball Details'!N$7)),0,IF('Snowball Details'!O42*(1+'Snowball Details'!N$6/12)-'Snowball Details'!N$7&lt;$V38-SUM(M38,K38,I38,G38,E38,C38),'Snowball Details'!O42*(1+'Snowball Details'!N$6/12)-'Snowball Details'!N$7,$V38-SUM(M38,K38,I38,G38,E38,C38))),0)</f>
        <v>0</v>
      </c>
      <c r="P38" s="26">
        <f>IFERROR(IF('Snowball Details'!Q42*(1+'Snowball Details'!P$6/12)&gt;='Snowball Details'!P$7,0,'Snowball Details'!P$7-('Snowball Details'!Q42*(1+'Snowball Details'!P$6/12))),0)</f>
        <v>0</v>
      </c>
      <c r="Q38" s="26">
        <f>IFERROR(IF(OR('Snowball Details'!Q42=0,('Snowball Details'!Q42*(1+'Snowball Details'!P$6/12)&lt;'Snowball Details'!P$7)),0,IF('Snowball Details'!Q42*(1+'Snowball Details'!P$6/12)-'Snowball Details'!P$7&lt;$V38-SUM(O38,M38,K38,I38,G38,E38,C38),'Snowball Details'!Q42*(1+'Snowball Details'!P$6/12)-'Snowball Details'!P$7,$V38-SUM(O38,M38,K38,I38,G38,E38,C38))),0)</f>
        <v>0</v>
      </c>
      <c r="R38" s="26">
        <f>IFERROR(IF('Snowball Details'!S42*(1+'Snowball Details'!R$6/12)&gt;='Snowball Details'!R$7,0,'Snowball Details'!R$7-('Snowball Details'!S42*(1+'Snowball Details'!R$6/12))),0)</f>
        <v>0</v>
      </c>
      <c r="S38" s="26">
        <f>IFERROR(IF(OR('Snowball Details'!S42=0,('Snowball Details'!S42*(1+'Snowball Details'!R$6/12)&lt;'Snowball Details'!R$7)),0,IF('Snowball Details'!S42*(1+'Snowball Details'!R$6/12)-'Snowball Details'!R$7&lt;$V38-SUM(Q38,O38,M38,K38,I38,G38,E38,C38),'Snowball Details'!S42*(1+'Snowball Details'!R$6/12)-'Snowball Details'!R$7,$V38-SUM(Q38,O38,M38,K38,I38,G38,E38,C38))),0)</f>
        <v>0</v>
      </c>
      <c r="T38" s="26">
        <f>IFERROR(IF('Snowball Details'!U42*(1+'Snowball Details'!T$6/12)&gt;='Snowball Details'!T$7,0,'Snowball Details'!T$7-('Snowball Details'!U42*(1+'Snowball Details'!T$6/12))),0)</f>
        <v>0</v>
      </c>
      <c r="U38" s="26">
        <f>IFERROR(IF(OR('Snowball Details'!U42=0,('Snowball Details'!U42*(1+'Snowball Details'!T$6/12)&lt;'Snowball Details'!T$7)),0,IF('Snowball Details'!U42*(1+'Snowball Details'!T$6/12)-'Snowball Details'!T$7&lt;$V38-SUM(S38,Q38,O38,M38,K38,I38,G38,E38,C38),'Snowball Details'!U42*(1+'Snowball Details'!T$6/12)-'Snowball Details'!T$7,$V38-SUM(S38,Q38,O38,M38,K38,I38,G38,E38,C38))),0)</f>
        <v>0</v>
      </c>
      <c r="V38" s="26">
        <f t="shared" si="0"/>
        <v>1461</v>
      </c>
      <c r="W38" s="26">
        <f t="shared" si="1"/>
        <v>1461</v>
      </c>
      <c r="X38" s="26">
        <f t="shared" si="2"/>
        <v>0</v>
      </c>
    </row>
    <row r="39" spans="1:24" x14ac:dyDescent="0.35">
      <c r="A39" s="9">
        <f t="shared" si="3"/>
        <v>46023</v>
      </c>
      <c r="B39" s="26">
        <f>IFERROR(IF('Snowball Details'!C43*(1+'Snowball Details'!B$6/12)&gt;='Snowball Details'!B$2+'Snowball Details'!B$7,0,'Snowball Details'!B$2+'Snowball Details'!B$7-('Snowball Details'!C43*(1+'Snowball Details'!B$6/12))),0)</f>
        <v>841</v>
      </c>
      <c r="C39" s="26">
        <f>IFERROR(IF(OR('Snowball Details'!C43=0,'Snowball Details'!C43*(1+'Snowball Details'!B$6/12)&lt;'Snowball Details'!B$7+'Snowball Details'!B$2),0,IF('Snowball Details'!C43*(1+'Snowball Details'!B$6/12)&lt;$V39,'Snowball Details'!C43*(1+'Snowball Details'!B$6/12)-'Snowball Details'!B$2-'Snowball Details'!B$7,SUM(D39,F39,H39,J39,L39,N39,P39,R39,T39))),0)</f>
        <v>0</v>
      </c>
      <c r="D39" s="26">
        <f>IFERROR(IF('Snowball Details'!E43*(1+'Snowball Details'!D$6/12)&gt;='Snowball Details'!D$7,0,'Snowball Details'!D$7-('Snowball Details'!E43*(1+'Snowball Details'!D$6/12))),0)</f>
        <v>240</v>
      </c>
      <c r="E39" s="26">
        <f>IFERROR(IF(OR('Snowball Details'!E43=0,'Snowball Details'!E43*(1+'Snowball Details'!D$6/12)&lt;'Snowball Details'!D$7),0,IF('Snowball Details'!E43*(1+'Snowball Details'!D$6/12)-'Snowball Details'!D$7&lt;$V39,'Snowball Details'!E43*(1+'Snowball Details'!D$6/12)-'Snowball Details'!D$7,SUM($V39-C39))),0)</f>
        <v>0</v>
      </c>
      <c r="F39" s="26">
        <f>IFERROR(IF('Snowball Details'!G43*(1+'Snowball Details'!F$6/12)&gt;='Snowball Details'!F$7,0,'Snowball Details'!F$7-('Snowball Details'!G43*(1+'Snowball Details'!F$6/12))),0)</f>
        <v>380</v>
      </c>
      <c r="G39" s="26">
        <f>IFERROR(IF(OR('Snowball Details'!G43=0,'Snowball Details'!G43*(1+'Snowball Details'!F$6/12)&lt;'Snowball Details'!F$7),0,IF('Snowball Details'!G43*(1+'Snowball Details'!F$6/12)-'Snowball Details'!F$7&lt;$V39-SUM(E39,C39),'Snowball Details'!G43*(1+'Snowball Details'!F$6/12)-'Snowball Details'!F$7,$V39-SUM(E39,C39))),0)</f>
        <v>0</v>
      </c>
      <c r="H39" s="26">
        <f>IFERROR(IF('Snowball Details'!I43*(1+'Snowball Details'!H$6/12)&gt;='Snowball Details'!H$7,0,'Snowball Details'!H$7-('Snowball Details'!I43*(1+'Snowball Details'!H$6/12))),0)</f>
        <v>600</v>
      </c>
      <c r="I39" s="26">
        <f>IFERROR(IF(OR('Snowball Details'!I43=0,'Snowball Details'!I43*(1+'Snowball Details'!H$6/12)&lt;'Snowball Details'!H$7),0,IF('Snowball Details'!I43*(1+'Snowball Details'!H$6/12)-'Snowball Details'!H$7&lt;$V39-SUM(G39,E39,C39),'Snowball Details'!I43*(1+'Snowball Details'!H$6/12)-'Snowball Details'!H$7,$V39-SUM(G39,E39,C39))),0)</f>
        <v>0</v>
      </c>
      <c r="J39" s="26">
        <f>IFERROR(IF('Snowball Details'!K43*(1+'Snowball Details'!J$6/12)&gt;='Snowball Details'!J$7,0,'Snowball Details'!J$7-('Snowball Details'!K43*(1+'Snowball Details'!J$6/12))),0)</f>
        <v>0</v>
      </c>
      <c r="K39" s="26">
        <f>IFERROR(IF(OR('Snowball Details'!K43=0,'Snowball Details'!K43*(1+'Snowball Details'!J$6/12)&lt;'Snowball Details'!J$7),0,IF('Snowball Details'!K43*(1+'Snowball Details'!J$6/12)-'Snowball Details'!J$7&lt;$V39-SUM(I39,G39,E39,C39),'Snowball Details'!K43*(1+'Snowball Details'!J$6/12)-'Snowball Details'!J$7,$V39-SUM(I39,G39,E39,C39))),0)</f>
        <v>2061</v>
      </c>
      <c r="L39" s="26">
        <f>IFERROR(IF('Snowball Details'!M43*(1+'Snowball Details'!L$6/12)&gt;='Snowball Details'!L$7,0,'Snowball Details'!L$7-('Snowball Details'!M43*(1+'Snowball Details'!L$6/12))),0)</f>
        <v>0</v>
      </c>
      <c r="M39" s="26">
        <f>IFERROR(IF(OR('Snowball Details'!M43=0,'Snowball Details'!M43*(1+'Snowball Details'!L$6/12)&lt;'Snowball Details'!L$7),0,IF('Snowball Details'!M43*(1+'Snowball Details'!L$6/12)-'Snowball Details'!L$7&lt;$V39-SUM(K39,I39,G39,E39,C39),'Snowball Details'!M43*(1+'Snowball Details'!L$6/12)-'Snowball Details'!L$7,$V39-SUM(K39,I39,G39,E39,C39))),0)</f>
        <v>0</v>
      </c>
      <c r="N39" s="26">
        <f>IFERROR(IF('Snowball Details'!O43*(1+'Snowball Details'!N$6/12)&gt;='Snowball Details'!N$7,0,'Snowball Details'!N$7-('Snowball Details'!O43*(1+'Snowball Details'!N$6/12))),0)</f>
        <v>0</v>
      </c>
      <c r="O39" s="26">
        <f>IFERROR(IF(OR('Snowball Details'!O43=0,('Snowball Details'!O43*(1+'Snowball Details'!N$6/12)&lt;'Snowball Details'!N$7)),0,IF('Snowball Details'!O43*(1+'Snowball Details'!N$6/12)-'Snowball Details'!N$7&lt;$V39-SUM(M39,K39,I39,G39,E39,C39),'Snowball Details'!O43*(1+'Snowball Details'!N$6/12)-'Snowball Details'!N$7,$V39-SUM(M39,K39,I39,G39,E39,C39))),0)</f>
        <v>0</v>
      </c>
      <c r="P39" s="26">
        <f>IFERROR(IF('Snowball Details'!Q43*(1+'Snowball Details'!P$6/12)&gt;='Snowball Details'!P$7,0,'Snowball Details'!P$7-('Snowball Details'!Q43*(1+'Snowball Details'!P$6/12))),0)</f>
        <v>0</v>
      </c>
      <c r="Q39" s="26">
        <f>IFERROR(IF(OR('Snowball Details'!Q43=0,('Snowball Details'!Q43*(1+'Snowball Details'!P$6/12)&lt;'Snowball Details'!P$7)),0,IF('Snowball Details'!Q43*(1+'Snowball Details'!P$6/12)-'Snowball Details'!P$7&lt;$V39-SUM(O39,M39,K39,I39,G39,E39,C39),'Snowball Details'!Q43*(1+'Snowball Details'!P$6/12)-'Snowball Details'!P$7,$V39-SUM(O39,M39,K39,I39,G39,E39,C39))),0)</f>
        <v>0</v>
      </c>
      <c r="R39" s="26">
        <f>IFERROR(IF('Snowball Details'!S43*(1+'Snowball Details'!R$6/12)&gt;='Snowball Details'!R$7,0,'Snowball Details'!R$7-('Snowball Details'!S43*(1+'Snowball Details'!R$6/12))),0)</f>
        <v>0</v>
      </c>
      <c r="S39" s="26">
        <f>IFERROR(IF(OR('Snowball Details'!S43=0,('Snowball Details'!S43*(1+'Snowball Details'!R$6/12)&lt;'Snowball Details'!R$7)),0,IF('Snowball Details'!S43*(1+'Snowball Details'!R$6/12)-'Snowball Details'!R$7&lt;$V39-SUM(Q39,O39,M39,K39,I39,G39,E39,C39),'Snowball Details'!S43*(1+'Snowball Details'!R$6/12)-'Snowball Details'!R$7,$V39-SUM(Q39,O39,M39,K39,I39,G39,E39,C39))),0)</f>
        <v>0</v>
      </c>
      <c r="T39" s="26">
        <f>IFERROR(IF('Snowball Details'!U43*(1+'Snowball Details'!T$6/12)&gt;='Snowball Details'!T$7,0,'Snowball Details'!T$7-('Snowball Details'!U43*(1+'Snowball Details'!T$6/12))),0)</f>
        <v>0</v>
      </c>
      <c r="U39" s="26">
        <f>IFERROR(IF(OR('Snowball Details'!U43=0,('Snowball Details'!U43*(1+'Snowball Details'!T$6/12)&lt;'Snowball Details'!T$7)),0,IF('Snowball Details'!U43*(1+'Snowball Details'!T$6/12)-'Snowball Details'!T$7&lt;$V39-SUM(S39,Q39,O39,M39,K39,I39,G39,E39,C39),'Snowball Details'!U43*(1+'Snowball Details'!T$6/12)-'Snowball Details'!T$7,$V39-SUM(S39,Q39,O39,M39,K39,I39,G39,E39,C39))),0)</f>
        <v>0</v>
      </c>
      <c r="V39" s="26">
        <f t="shared" si="0"/>
        <v>2061</v>
      </c>
      <c r="W39" s="26">
        <f t="shared" si="1"/>
        <v>2061</v>
      </c>
      <c r="X39" s="26">
        <f t="shared" si="2"/>
        <v>0</v>
      </c>
    </row>
    <row r="40" spans="1:24" x14ac:dyDescent="0.35">
      <c r="A40" s="9">
        <f t="shared" si="3"/>
        <v>46054</v>
      </c>
      <c r="B40" s="26">
        <f>IFERROR(IF('Snowball Details'!C44*(1+'Snowball Details'!B$6/12)&gt;='Snowball Details'!B$2+'Snowball Details'!B$7,0,'Snowball Details'!B$2+'Snowball Details'!B$7-('Snowball Details'!C44*(1+'Snowball Details'!B$6/12))),0)</f>
        <v>841</v>
      </c>
      <c r="C40" s="26">
        <f>IFERROR(IF(OR('Snowball Details'!C44=0,'Snowball Details'!C44*(1+'Snowball Details'!B$6/12)&lt;'Snowball Details'!B$7+'Snowball Details'!B$2),0,IF('Snowball Details'!C44*(1+'Snowball Details'!B$6/12)&lt;$V40,'Snowball Details'!C44*(1+'Snowball Details'!B$6/12)-'Snowball Details'!B$2-'Snowball Details'!B$7,SUM(D40,F40,H40,J40,L40,N40,P40,R40,T40))),0)</f>
        <v>0</v>
      </c>
      <c r="D40" s="26">
        <f>IFERROR(IF('Snowball Details'!E44*(1+'Snowball Details'!D$6/12)&gt;='Snowball Details'!D$7,0,'Snowball Details'!D$7-('Snowball Details'!E44*(1+'Snowball Details'!D$6/12))),0)</f>
        <v>240</v>
      </c>
      <c r="E40" s="26">
        <f>IFERROR(IF(OR('Snowball Details'!E44=0,'Snowball Details'!E44*(1+'Snowball Details'!D$6/12)&lt;'Snowball Details'!D$7),0,IF('Snowball Details'!E44*(1+'Snowball Details'!D$6/12)-'Snowball Details'!D$7&lt;$V40,'Snowball Details'!E44*(1+'Snowball Details'!D$6/12)-'Snowball Details'!D$7,SUM($V40-C40))),0)</f>
        <v>0</v>
      </c>
      <c r="F40" s="26">
        <f>IFERROR(IF('Snowball Details'!G44*(1+'Snowball Details'!F$6/12)&gt;='Snowball Details'!F$7,0,'Snowball Details'!F$7-('Snowball Details'!G44*(1+'Snowball Details'!F$6/12))),0)</f>
        <v>380</v>
      </c>
      <c r="G40" s="26">
        <f>IFERROR(IF(OR('Snowball Details'!G44=0,'Snowball Details'!G44*(1+'Snowball Details'!F$6/12)&lt;'Snowball Details'!F$7),0,IF('Snowball Details'!G44*(1+'Snowball Details'!F$6/12)-'Snowball Details'!F$7&lt;$V40-SUM(E40,C40),'Snowball Details'!G44*(1+'Snowball Details'!F$6/12)-'Snowball Details'!F$7,$V40-SUM(E40,C40))),0)</f>
        <v>0</v>
      </c>
      <c r="H40" s="26">
        <f>IFERROR(IF('Snowball Details'!I44*(1+'Snowball Details'!H$6/12)&gt;='Snowball Details'!H$7,0,'Snowball Details'!H$7-('Snowball Details'!I44*(1+'Snowball Details'!H$6/12))),0)</f>
        <v>600</v>
      </c>
      <c r="I40" s="26">
        <f>IFERROR(IF(OR('Snowball Details'!I44=0,'Snowball Details'!I44*(1+'Snowball Details'!H$6/12)&lt;'Snowball Details'!H$7),0,IF('Snowball Details'!I44*(1+'Snowball Details'!H$6/12)-'Snowball Details'!H$7&lt;$V40-SUM(G40,E40,C40),'Snowball Details'!I44*(1+'Snowball Details'!H$6/12)-'Snowball Details'!H$7,$V40-SUM(G40,E40,C40))),0)</f>
        <v>0</v>
      </c>
      <c r="J40" s="26">
        <f>IFERROR(IF('Snowball Details'!K44*(1+'Snowball Details'!J$6/12)&gt;='Snowball Details'!J$7,0,'Snowball Details'!J$7-('Snowball Details'!K44*(1+'Snowball Details'!J$6/12))),0)</f>
        <v>0</v>
      </c>
      <c r="K40" s="26">
        <f>IFERROR(IF(OR('Snowball Details'!K44=0,'Snowball Details'!K44*(1+'Snowball Details'!J$6/12)&lt;'Snowball Details'!J$7),0,IF('Snowball Details'!K44*(1+'Snowball Details'!J$6/12)-'Snowball Details'!J$7&lt;$V40-SUM(I40,G40,E40,C40),'Snowball Details'!K44*(1+'Snowball Details'!J$6/12)-'Snowball Details'!J$7,$V40-SUM(I40,G40,E40,C40))),0)</f>
        <v>2061</v>
      </c>
      <c r="L40" s="26">
        <f>IFERROR(IF('Snowball Details'!M44*(1+'Snowball Details'!L$6/12)&gt;='Snowball Details'!L$7,0,'Snowball Details'!L$7-('Snowball Details'!M44*(1+'Snowball Details'!L$6/12))),0)</f>
        <v>0</v>
      </c>
      <c r="M40" s="26">
        <f>IFERROR(IF(OR('Snowball Details'!M44=0,'Snowball Details'!M44*(1+'Snowball Details'!L$6/12)&lt;'Snowball Details'!L$7),0,IF('Snowball Details'!M44*(1+'Snowball Details'!L$6/12)-'Snowball Details'!L$7&lt;$V40-SUM(K40,I40,G40,E40,C40),'Snowball Details'!M44*(1+'Snowball Details'!L$6/12)-'Snowball Details'!L$7,$V40-SUM(K40,I40,G40,E40,C40))),0)</f>
        <v>0</v>
      </c>
      <c r="N40" s="26">
        <f>IFERROR(IF('Snowball Details'!O44*(1+'Snowball Details'!N$6/12)&gt;='Snowball Details'!N$7,0,'Snowball Details'!N$7-('Snowball Details'!O44*(1+'Snowball Details'!N$6/12))),0)</f>
        <v>0</v>
      </c>
      <c r="O40" s="26">
        <f>IFERROR(IF(OR('Snowball Details'!O44=0,('Snowball Details'!O44*(1+'Snowball Details'!N$6/12)&lt;'Snowball Details'!N$7)),0,IF('Snowball Details'!O44*(1+'Snowball Details'!N$6/12)-'Snowball Details'!N$7&lt;$V40-SUM(M40,K40,I40,G40,E40,C40),'Snowball Details'!O44*(1+'Snowball Details'!N$6/12)-'Snowball Details'!N$7,$V40-SUM(M40,K40,I40,G40,E40,C40))),0)</f>
        <v>0</v>
      </c>
      <c r="P40" s="26">
        <f>IFERROR(IF('Snowball Details'!Q44*(1+'Snowball Details'!P$6/12)&gt;='Snowball Details'!P$7,0,'Snowball Details'!P$7-('Snowball Details'!Q44*(1+'Snowball Details'!P$6/12))),0)</f>
        <v>0</v>
      </c>
      <c r="Q40" s="26">
        <f>IFERROR(IF(OR('Snowball Details'!Q44=0,('Snowball Details'!Q44*(1+'Snowball Details'!P$6/12)&lt;'Snowball Details'!P$7)),0,IF('Snowball Details'!Q44*(1+'Snowball Details'!P$6/12)-'Snowball Details'!P$7&lt;$V40-SUM(O40,M40,K40,I40,G40,E40,C40),'Snowball Details'!Q44*(1+'Snowball Details'!P$6/12)-'Snowball Details'!P$7,$V40-SUM(O40,M40,K40,I40,G40,E40,C40))),0)</f>
        <v>0</v>
      </c>
      <c r="R40" s="26">
        <f>IFERROR(IF('Snowball Details'!S44*(1+'Snowball Details'!R$6/12)&gt;='Snowball Details'!R$7,0,'Snowball Details'!R$7-('Snowball Details'!S44*(1+'Snowball Details'!R$6/12))),0)</f>
        <v>0</v>
      </c>
      <c r="S40" s="26">
        <f>IFERROR(IF(OR('Snowball Details'!S44=0,('Snowball Details'!S44*(1+'Snowball Details'!R$6/12)&lt;'Snowball Details'!R$7)),0,IF('Snowball Details'!S44*(1+'Snowball Details'!R$6/12)-'Snowball Details'!R$7&lt;$V40-SUM(Q40,O40,M40,K40,I40,G40,E40,C40),'Snowball Details'!S44*(1+'Snowball Details'!R$6/12)-'Snowball Details'!R$7,$V40-SUM(Q40,O40,M40,K40,I40,G40,E40,C40))),0)</f>
        <v>0</v>
      </c>
      <c r="T40" s="26">
        <f>IFERROR(IF('Snowball Details'!U44*(1+'Snowball Details'!T$6/12)&gt;='Snowball Details'!T$7,0,'Snowball Details'!T$7-('Snowball Details'!U44*(1+'Snowball Details'!T$6/12))),0)</f>
        <v>0</v>
      </c>
      <c r="U40" s="26">
        <f>IFERROR(IF(OR('Snowball Details'!U44=0,('Snowball Details'!U44*(1+'Snowball Details'!T$6/12)&lt;'Snowball Details'!T$7)),0,IF('Snowball Details'!U44*(1+'Snowball Details'!T$6/12)-'Snowball Details'!T$7&lt;$V40-SUM(S40,Q40,O40,M40,K40,I40,G40,E40,C40),'Snowball Details'!U44*(1+'Snowball Details'!T$6/12)-'Snowball Details'!T$7,$V40-SUM(S40,Q40,O40,M40,K40,I40,G40,E40,C40))),0)</f>
        <v>0</v>
      </c>
      <c r="V40" s="26">
        <f t="shared" si="0"/>
        <v>2061</v>
      </c>
      <c r="W40" s="26">
        <f t="shared" si="1"/>
        <v>2061</v>
      </c>
      <c r="X40" s="26">
        <f t="shared" si="2"/>
        <v>0</v>
      </c>
    </row>
    <row r="41" spans="1:24" x14ac:dyDescent="0.35">
      <c r="A41" s="9">
        <f t="shared" si="3"/>
        <v>46082</v>
      </c>
      <c r="B41" s="26">
        <f>IFERROR(IF('Snowball Details'!C45*(1+'Snowball Details'!B$6/12)&gt;='Snowball Details'!B$2+'Snowball Details'!B$7,0,'Snowball Details'!B$2+'Snowball Details'!B$7-('Snowball Details'!C45*(1+'Snowball Details'!B$6/12))),0)</f>
        <v>841</v>
      </c>
      <c r="C41" s="26">
        <f>IFERROR(IF(OR('Snowball Details'!C45=0,'Snowball Details'!C45*(1+'Snowball Details'!B$6/12)&lt;'Snowball Details'!B$7+'Snowball Details'!B$2),0,IF('Snowball Details'!C45*(1+'Snowball Details'!B$6/12)&lt;$V41,'Snowball Details'!C45*(1+'Snowball Details'!B$6/12)-'Snowball Details'!B$2-'Snowball Details'!B$7,SUM(D41,F41,H41,J41,L41,N41,P41,R41,T41))),0)</f>
        <v>0</v>
      </c>
      <c r="D41" s="26">
        <f>IFERROR(IF('Snowball Details'!E45*(1+'Snowball Details'!D$6/12)&gt;='Snowball Details'!D$7,0,'Snowball Details'!D$7-('Snowball Details'!E45*(1+'Snowball Details'!D$6/12))),0)</f>
        <v>240</v>
      </c>
      <c r="E41" s="26">
        <f>IFERROR(IF(OR('Snowball Details'!E45=0,'Snowball Details'!E45*(1+'Snowball Details'!D$6/12)&lt;'Snowball Details'!D$7),0,IF('Snowball Details'!E45*(1+'Snowball Details'!D$6/12)-'Snowball Details'!D$7&lt;$V41,'Snowball Details'!E45*(1+'Snowball Details'!D$6/12)-'Snowball Details'!D$7,SUM($V41-C41))),0)</f>
        <v>0</v>
      </c>
      <c r="F41" s="26">
        <f>IFERROR(IF('Snowball Details'!G45*(1+'Snowball Details'!F$6/12)&gt;='Snowball Details'!F$7,0,'Snowball Details'!F$7-('Snowball Details'!G45*(1+'Snowball Details'!F$6/12))),0)</f>
        <v>380</v>
      </c>
      <c r="G41" s="26">
        <f>IFERROR(IF(OR('Snowball Details'!G45=0,'Snowball Details'!G45*(1+'Snowball Details'!F$6/12)&lt;'Snowball Details'!F$7),0,IF('Snowball Details'!G45*(1+'Snowball Details'!F$6/12)-'Snowball Details'!F$7&lt;$V41-SUM(E41,C41),'Snowball Details'!G45*(1+'Snowball Details'!F$6/12)-'Snowball Details'!F$7,$V41-SUM(E41,C41))),0)</f>
        <v>0</v>
      </c>
      <c r="H41" s="26">
        <f>IFERROR(IF('Snowball Details'!I45*(1+'Snowball Details'!H$6/12)&gt;='Snowball Details'!H$7,0,'Snowball Details'!H$7-('Snowball Details'!I45*(1+'Snowball Details'!H$6/12))),0)</f>
        <v>600</v>
      </c>
      <c r="I41" s="26">
        <f>IFERROR(IF(OR('Snowball Details'!I45=0,'Snowball Details'!I45*(1+'Snowball Details'!H$6/12)&lt;'Snowball Details'!H$7),0,IF('Snowball Details'!I45*(1+'Snowball Details'!H$6/12)-'Snowball Details'!H$7&lt;$V41-SUM(G41,E41,C41),'Snowball Details'!I45*(1+'Snowball Details'!H$6/12)-'Snowball Details'!H$7,$V41-SUM(G41,E41,C41))),0)</f>
        <v>0</v>
      </c>
      <c r="J41" s="26">
        <f>IFERROR(IF('Snowball Details'!K45*(1+'Snowball Details'!J$6/12)&gt;='Snowball Details'!J$7,0,'Snowball Details'!J$7-('Snowball Details'!K45*(1+'Snowball Details'!J$6/12))),0)</f>
        <v>0</v>
      </c>
      <c r="K41" s="26">
        <f>IFERROR(IF(OR('Snowball Details'!K45=0,'Snowball Details'!K45*(1+'Snowball Details'!J$6/12)&lt;'Snowball Details'!J$7),0,IF('Snowball Details'!K45*(1+'Snowball Details'!J$6/12)-'Snowball Details'!J$7&lt;$V41-SUM(I41,G41,E41,C41),'Snowball Details'!K45*(1+'Snowball Details'!J$6/12)-'Snowball Details'!J$7,$V41-SUM(I41,G41,E41,C41))),0)</f>
        <v>2061</v>
      </c>
      <c r="L41" s="26">
        <f>IFERROR(IF('Snowball Details'!M45*(1+'Snowball Details'!L$6/12)&gt;='Snowball Details'!L$7,0,'Snowball Details'!L$7-('Snowball Details'!M45*(1+'Snowball Details'!L$6/12))),0)</f>
        <v>0</v>
      </c>
      <c r="M41" s="26">
        <f>IFERROR(IF(OR('Snowball Details'!M45=0,'Snowball Details'!M45*(1+'Snowball Details'!L$6/12)&lt;'Snowball Details'!L$7),0,IF('Snowball Details'!M45*(1+'Snowball Details'!L$6/12)-'Snowball Details'!L$7&lt;$V41-SUM(K41,I41,G41,E41,C41),'Snowball Details'!M45*(1+'Snowball Details'!L$6/12)-'Snowball Details'!L$7,$V41-SUM(K41,I41,G41,E41,C41))),0)</f>
        <v>0</v>
      </c>
      <c r="N41" s="26">
        <f>IFERROR(IF('Snowball Details'!O45*(1+'Snowball Details'!N$6/12)&gt;='Snowball Details'!N$7,0,'Snowball Details'!N$7-('Snowball Details'!O45*(1+'Snowball Details'!N$6/12))),0)</f>
        <v>0</v>
      </c>
      <c r="O41" s="26">
        <f>IFERROR(IF(OR('Snowball Details'!O45=0,('Snowball Details'!O45*(1+'Snowball Details'!N$6/12)&lt;'Snowball Details'!N$7)),0,IF('Snowball Details'!O45*(1+'Snowball Details'!N$6/12)-'Snowball Details'!N$7&lt;$V41-SUM(M41,K41,I41,G41,E41,C41),'Snowball Details'!O45*(1+'Snowball Details'!N$6/12)-'Snowball Details'!N$7,$V41-SUM(M41,K41,I41,G41,E41,C41))),0)</f>
        <v>0</v>
      </c>
      <c r="P41" s="26">
        <f>IFERROR(IF('Snowball Details'!Q45*(1+'Snowball Details'!P$6/12)&gt;='Snowball Details'!P$7,0,'Snowball Details'!P$7-('Snowball Details'!Q45*(1+'Snowball Details'!P$6/12))),0)</f>
        <v>0</v>
      </c>
      <c r="Q41" s="26">
        <f>IFERROR(IF(OR('Snowball Details'!Q45=0,('Snowball Details'!Q45*(1+'Snowball Details'!P$6/12)&lt;'Snowball Details'!P$7)),0,IF('Snowball Details'!Q45*(1+'Snowball Details'!P$6/12)-'Snowball Details'!P$7&lt;$V41-SUM(O41,M41,K41,I41,G41,E41,C41),'Snowball Details'!Q45*(1+'Snowball Details'!P$6/12)-'Snowball Details'!P$7,$V41-SUM(O41,M41,K41,I41,G41,E41,C41))),0)</f>
        <v>0</v>
      </c>
      <c r="R41" s="26">
        <f>IFERROR(IF('Snowball Details'!S45*(1+'Snowball Details'!R$6/12)&gt;='Snowball Details'!R$7,0,'Snowball Details'!R$7-('Snowball Details'!S45*(1+'Snowball Details'!R$6/12))),0)</f>
        <v>0</v>
      </c>
      <c r="S41" s="26">
        <f>IFERROR(IF(OR('Snowball Details'!S45=0,('Snowball Details'!S45*(1+'Snowball Details'!R$6/12)&lt;'Snowball Details'!R$7)),0,IF('Snowball Details'!S45*(1+'Snowball Details'!R$6/12)-'Snowball Details'!R$7&lt;$V41-SUM(Q41,O41,M41,K41,I41,G41,E41,C41),'Snowball Details'!S45*(1+'Snowball Details'!R$6/12)-'Snowball Details'!R$7,$V41-SUM(Q41,O41,M41,K41,I41,G41,E41,C41))),0)</f>
        <v>0</v>
      </c>
      <c r="T41" s="26">
        <f>IFERROR(IF('Snowball Details'!U45*(1+'Snowball Details'!T$6/12)&gt;='Snowball Details'!T$7,0,'Snowball Details'!T$7-('Snowball Details'!U45*(1+'Snowball Details'!T$6/12))),0)</f>
        <v>0</v>
      </c>
      <c r="U41" s="26">
        <f>IFERROR(IF(OR('Snowball Details'!U45=0,('Snowball Details'!U45*(1+'Snowball Details'!T$6/12)&lt;'Snowball Details'!T$7)),0,IF('Snowball Details'!U45*(1+'Snowball Details'!T$6/12)-'Snowball Details'!T$7&lt;$V41-SUM(S41,Q41,O41,M41,K41,I41,G41,E41,C41),'Snowball Details'!U45*(1+'Snowball Details'!T$6/12)-'Snowball Details'!T$7,$V41-SUM(S41,Q41,O41,M41,K41,I41,G41,E41,C41))),0)</f>
        <v>0</v>
      </c>
      <c r="V41" s="26">
        <f t="shared" si="0"/>
        <v>2061</v>
      </c>
      <c r="W41" s="26">
        <f t="shared" si="1"/>
        <v>2061</v>
      </c>
      <c r="X41" s="26">
        <f t="shared" si="2"/>
        <v>0</v>
      </c>
    </row>
    <row r="42" spans="1:24" x14ac:dyDescent="0.35">
      <c r="A42" s="9">
        <f t="shared" si="3"/>
        <v>46113</v>
      </c>
      <c r="B42" s="26">
        <f>IFERROR(IF('Snowball Details'!C46*(1+'Snowball Details'!B$6/12)&gt;='Snowball Details'!B$2+'Snowball Details'!B$7,0,'Snowball Details'!B$2+'Snowball Details'!B$7-('Snowball Details'!C46*(1+'Snowball Details'!B$6/12))),0)</f>
        <v>841</v>
      </c>
      <c r="C42" s="26">
        <f>IFERROR(IF(OR('Snowball Details'!C46=0,'Snowball Details'!C46*(1+'Snowball Details'!B$6/12)&lt;'Snowball Details'!B$7+'Snowball Details'!B$2),0,IF('Snowball Details'!C46*(1+'Snowball Details'!B$6/12)&lt;$V42,'Snowball Details'!C46*(1+'Snowball Details'!B$6/12)-'Snowball Details'!B$2-'Snowball Details'!B$7,SUM(D42,F42,H42,J42,L42,N42,P42,R42,T42))),0)</f>
        <v>0</v>
      </c>
      <c r="D42" s="26">
        <f>IFERROR(IF('Snowball Details'!E46*(1+'Snowball Details'!D$6/12)&gt;='Snowball Details'!D$7,0,'Snowball Details'!D$7-('Snowball Details'!E46*(1+'Snowball Details'!D$6/12))),0)</f>
        <v>240</v>
      </c>
      <c r="E42" s="26">
        <f>IFERROR(IF(OR('Snowball Details'!E46=0,'Snowball Details'!E46*(1+'Snowball Details'!D$6/12)&lt;'Snowball Details'!D$7),0,IF('Snowball Details'!E46*(1+'Snowball Details'!D$6/12)-'Snowball Details'!D$7&lt;$V42,'Snowball Details'!E46*(1+'Snowball Details'!D$6/12)-'Snowball Details'!D$7,SUM($V42-C42))),0)</f>
        <v>0</v>
      </c>
      <c r="F42" s="26">
        <f>IFERROR(IF('Snowball Details'!G46*(1+'Snowball Details'!F$6/12)&gt;='Snowball Details'!F$7,0,'Snowball Details'!F$7-('Snowball Details'!G46*(1+'Snowball Details'!F$6/12))),0)</f>
        <v>380</v>
      </c>
      <c r="G42" s="26">
        <f>IFERROR(IF(OR('Snowball Details'!G46=0,'Snowball Details'!G46*(1+'Snowball Details'!F$6/12)&lt;'Snowball Details'!F$7),0,IF('Snowball Details'!G46*(1+'Snowball Details'!F$6/12)-'Snowball Details'!F$7&lt;$V42-SUM(E42,C42),'Snowball Details'!G46*(1+'Snowball Details'!F$6/12)-'Snowball Details'!F$7,$V42-SUM(E42,C42))),0)</f>
        <v>0</v>
      </c>
      <c r="H42" s="26">
        <f>IFERROR(IF('Snowball Details'!I46*(1+'Snowball Details'!H$6/12)&gt;='Snowball Details'!H$7,0,'Snowball Details'!H$7-('Snowball Details'!I46*(1+'Snowball Details'!H$6/12))),0)</f>
        <v>600</v>
      </c>
      <c r="I42" s="26">
        <f>IFERROR(IF(OR('Snowball Details'!I46=0,'Snowball Details'!I46*(1+'Snowball Details'!H$6/12)&lt;'Snowball Details'!H$7),0,IF('Snowball Details'!I46*(1+'Snowball Details'!H$6/12)-'Snowball Details'!H$7&lt;$V42-SUM(G42,E42,C42),'Snowball Details'!I46*(1+'Snowball Details'!H$6/12)-'Snowball Details'!H$7,$V42-SUM(G42,E42,C42))),0)</f>
        <v>0</v>
      </c>
      <c r="J42" s="26">
        <f>IFERROR(IF('Snowball Details'!K46*(1+'Snowball Details'!J$6/12)&gt;='Snowball Details'!J$7,0,'Snowball Details'!J$7-('Snowball Details'!K46*(1+'Snowball Details'!J$6/12))),0)</f>
        <v>0</v>
      </c>
      <c r="K42" s="26">
        <f>IFERROR(IF(OR('Snowball Details'!K46=0,'Snowball Details'!K46*(1+'Snowball Details'!J$6/12)&lt;'Snowball Details'!J$7),0,IF('Snowball Details'!K46*(1+'Snowball Details'!J$6/12)-'Snowball Details'!J$7&lt;$V42-SUM(I42,G42,E42,C42),'Snowball Details'!K46*(1+'Snowball Details'!J$6/12)-'Snowball Details'!J$7,$V42-SUM(I42,G42,E42,C42))),0)</f>
        <v>2061</v>
      </c>
      <c r="L42" s="26">
        <f>IFERROR(IF('Snowball Details'!M46*(1+'Snowball Details'!L$6/12)&gt;='Snowball Details'!L$7,0,'Snowball Details'!L$7-('Snowball Details'!M46*(1+'Snowball Details'!L$6/12))),0)</f>
        <v>0</v>
      </c>
      <c r="M42" s="26">
        <f>IFERROR(IF(OR('Snowball Details'!M46=0,'Snowball Details'!M46*(1+'Snowball Details'!L$6/12)&lt;'Snowball Details'!L$7),0,IF('Snowball Details'!M46*(1+'Snowball Details'!L$6/12)-'Snowball Details'!L$7&lt;$V42-SUM(K42,I42,G42,E42,C42),'Snowball Details'!M46*(1+'Snowball Details'!L$6/12)-'Snowball Details'!L$7,$V42-SUM(K42,I42,G42,E42,C42))),0)</f>
        <v>0</v>
      </c>
      <c r="N42" s="26">
        <f>IFERROR(IF('Snowball Details'!O46*(1+'Snowball Details'!N$6/12)&gt;='Snowball Details'!N$7,0,'Snowball Details'!N$7-('Snowball Details'!O46*(1+'Snowball Details'!N$6/12))),0)</f>
        <v>0</v>
      </c>
      <c r="O42" s="26">
        <f>IFERROR(IF(OR('Snowball Details'!O46=0,('Snowball Details'!O46*(1+'Snowball Details'!N$6/12)&lt;'Snowball Details'!N$7)),0,IF('Snowball Details'!O46*(1+'Snowball Details'!N$6/12)-'Snowball Details'!N$7&lt;$V42-SUM(M42,K42,I42,G42,E42,C42),'Snowball Details'!O46*(1+'Snowball Details'!N$6/12)-'Snowball Details'!N$7,$V42-SUM(M42,K42,I42,G42,E42,C42))),0)</f>
        <v>0</v>
      </c>
      <c r="P42" s="26">
        <f>IFERROR(IF('Snowball Details'!Q46*(1+'Snowball Details'!P$6/12)&gt;='Snowball Details'!P$7,0,'Snowball Details'!P$7-('Snowball Details'!Q46*(1+'Snowball Details'!P$6/12))),0)</f>
        <v>0</v>
      </c>
      <c r="Q42" s="26">
        <f>IFERROR(IF(OR('Snowball Details'!Q46=0,('Snowball Details'!Q46*(1+'Snowball Details'!P$6/12)&lt;'Snowball Details'!P$7)),0,IF('Snowball Details'!Q46*(1+'Snowball Details'!P$6/12)-'Snowball Details'!P$7&lt;$V42-SUM(O42,M42,K42,I42,G42,E42,C42),'Snowball Details'!Q46*(1+'Snowball Details'!P$6/12)-'Snowball Details'!P$7,$V42-SUM(O42,M42,K42,I42,G42,E42,C42))),0)</f>
        <v>0</v>
      </c>
      <c r="R42" s="26">
        <f>IFERROR(IF('Snowball Details'!S46*(1+'Snowball Details'!R$6/12)&gt;='Snowball Details'!R$7,0,'Snowball Details'!R$7-('Snowball Details'!S46*(1+'Snowball Details'!R$6/12))),0)</f>
        <v>0</v>
      </c>
      <c r="S42" s="26">
        <f>IFERROR(IF(OR('Snowball Details'!S46=0,('Snowball Details'!S46*(1+'Snowball Details'!R$6/12)&lt;'Snowball Details'!R$7)),0,IF('Snowball Details'!S46*(1+'Snowball Details'!R$6/12)-'Snowball Details'!R$7&lt;$V42-SUM(Q42,O42,M42,K42,I42,G42,E42,C42),'Snowball Details'!S46*(1+'Snowball Details'!R$6/12)-'Snowball Details'!R$7,$V42-SUM(Q42,O42,M42,K42,I42,G42,E42,C42))),0)</f>
        <v>0</v>
      </c>
      <c r="T42" s="26">
        <f>IFERROR(IF('Snowball Details'!U46*(1+'Snowball Details'!T$6/12)&gt;='Snowball Details'!T$7,0,'Snowball Details'!T$7-('Snowball Details'!U46*(1+'Snowball Details'!T$6/12))),0)</f>
        <v>0</v>
      </c>
      <c r="U42" s="26">
        <f>IFERROR(IF(OR('Snowball Details'!U46=0,('Snowball Details'!U46*(1+'Snowball Details'!T$6/12)&lt;'Snowball Details'!T$7)),0,IF('Snowball Details'!U46*(1+'Snowball Details'!T$6/12)-'Snowball Details'!T$7&lt;$V42-SUM(S42,Q42,O42,M42,K42,I42,G42,E42,C42),'Snowball Details'!U46*(1+'Snowball Details'!T$6/12)-'Snowball Details'!T$7,$V42-SUM(S42,Q42,O42,M42,K42,I42,G42,E42,C42))),0)</f>
        <v>0</v>
      </c>
      <c r="V42" s="26">
        <f t="shared" si="0"/>
        <v>2061</v>
      </c>
      <c r="W42" s="26">
        <f t="shared" si="1"/>
        <v>2061</v>
      </c>
      <c r="X42" s="26">
        <f t="shared" si="2"/>
        <v>0</v>
      </c>
    </row>
    <row r="43" spans="1:24" x14ac:dyDescent="0.35">
      <c r="A43" s="9">
        <f t="shared" si="3"/>
        <v>46143</v>
      </c>
      <c r="B43" s="26">
        <f>IFERROR(IF('Snowball Details'!C47*(1+'Snowball Details'!B$6/12)&gt;='Snowball Details'!B$2+'Snowball Details'!B$7,0,'Snowball Details'!B$2+'Snowball Details'!B$7-('Snowball Details'!C47*(1+'Snowball Details'!B$6/12))),0)</f>
        <v>841</v>
      </c>
      <c r="C43" s="26">
        <f>IFERROR(IF(OR('Snowball Details'!C47=0,'Snowball Details'!C47*(1+'Snowball Details'!B$6/12)&lt;'Snowball Details'!B$7+'Snowball Details'!B$2),0,IF('Snowball Details'!C47*(1+'Snowball Details'!B$6/12)&lt;$V43,'Snowball Details'!C47*(1+'Snowball Details'!B$6/12)-'Snowball Details'!B$2-'Snowball Details'!B$7,SUM(D43,F43,H43,J43,L43,N43,P43,R43,T43))),0)</f>
        <v>0</v>
      </c>
      <c r="D43" s="26">
        <f>IFERROR(IF('Snowball Details'!E47*(1+'Snowball Details'!D$6/12)&gt;='Snowball Details'!D$7,0,'Snowball Details'!D$7-('Snowball Details'!E47*(1+'Snowball Details'!D$6/12))),0)</f>
        <v>240</v>
      </c>
      <c r="E43" s="26">
        <f>IFERROR(IF(OR('Snowball Details'!E47=0,'Snowball Details'!E47*(1+'Snowball Details'!D$6/12)&lt;'Snowball Details'!D$7),0,IF('Snowball Details'!E47*(1+'Snowball Details'!D$6/12)-'Snowball Details'!D$7&lt;$V43,'Snowball Details'!E47*(1+'Snowball Details'!D$6/12)-'Snowball Details'!D$7,SUM($V43-C43))),0)</f>
        <v>0</v>
      </c>
      <c r="F43" s="26">
        <f>IFERROR(IF('Snowball Details'!G47*(1+'Snowball Details'!F$6/12)&gt;='Snowball Details'!F$7,0,'Snowball Details'!F$7-('Snowball Details'!G47*(1+'Snowball Details'!F$6/12))),0)</f>
        <v>380</v>
      </c>
      <c r="G43" s="26">
        <f>IFERROR(IF(OR('Snowball Details'!G47=0,'Snowball Details'!G47*(1+'Snowball Details'!F$6/12)&lt;'Snowball Details'!F$7),0,IF('Snowball Details'!G47*(1+'Snowball Details'!F$6/12)-'Snowball Details'!F$7&lt;$V43-SUM(E43,C43),'Snowball Details'!G47*(1+'Snowball Details'!F$6/12)-'Snowball Details'!F$7,$V43-SUM(E43,C43))),0)</f>
        <v>0</v>
      </c>
      <c r="H43" s="26">
        <f>IFERROR(IF('Snowball Details'!I47*(1+'Snowball Details'!H$6/12)&gt;='Snowball Details'!H$7,0,'Snowball Details'!H$7-('Snowball Details'!I47*(1+'Snowball Details'!H$6/12))),0)</f>
        <v>600</v>
      </c>
      <c r="I43" s="26">
        <f>IFERROR(IF(OR('Snowball Details'!I47=0,'Snowball Details'!I47*(1+'Snowball Details'!H$6/12)&lt;'Snowball Details'!H$7),0,IF('Snowball Details'!I47*(1+'Snowball Details'!H$6/12)-'Snowball Details'!H$7&lt;$V43-SUM(G43,E43,C43),'Snowball Details'!I47*(1+'Snowball Details'!H$6/12)-'Snowball Details'!H$7,$V43-SUM(G43,E43,C43))),0)</f>
        <v>0</v>
      </c>
      <c r="J43" s="26">
        <f>IFERROR(IF('Snowball Details'!K47*(1+'Snowball Details'!J$6/12)&gt;='Snowball Details'!J$7,0,'Snowball Details'!J$7-('Snowball Details'!K47*(1+'Snowball Details'!J$6/12))),0)</f>
        <v>0</v>
      </c>
      <c r="K43" s="26">
        <f>IFERROR(IF(OR('Snowball Details'!K47=0,'Snowball Details'!K47*(1+'Snowball Details'!J$6/12)&lt;'Snowball Details'!J$7),0,IF('Snowball Details'!K47*(1+'Snowball Details'!J$6/12)-'Snowball Details'!J$7&lt;$V43-SUM(I43,G43,E43,C43),'Snowball Details'!K47*(1+'Snowball Details'!J$6/12)-'Snowball Details'!J$7,$V43-SUM(I43,G43,E43,C43))),0)</f>
        <v>2061</v>
      </c>
      <c r="L43" s="26">
        <f>IFERROR(IF('Snowball Details'!M47*(1+'Snowball Details'!L$6/12)&gt;='Snowball Details'!L$7,0,'Snowball Details'!L$7-('Snowball Details'!M47*(1+'Snowball Details'!L$6/12))),0)</f>
        <v>0</v>
      </c>
      <c r="M43" s="26">
        <f>IFERROR(IF(OR('Snowball Details'!M47=0,'Snowball Details'!M47*(1+'Snowball Details'!L$6/12)&lt;'Snowball Details'!L$7),0,IF('Snowball Details'!M47*(1+'Snowball Details'!L$6/12)-'Snowball Details'!L$7&lt;$V43-SUM(K43,I43,G43,E43,C43),'Snowball Details'!M47*(1+'Snowball Details'!L$6/12)-'Snowball Details'!L$7,$V43-SUM(K43,I43,G43,E43,C43))),0)</f>
        <v>0</v>
      </c>
      <c r="N43" s="26">
        <f>IFERROR(IF('Snowball Details'!O47*(1+'Snowball Details'!N$6/12)&gt;='Snowball Details'!N$7,0,'Snowball Details'!N$7-('Snowball Details'!O47*(1+'Snowball Details'!N$6/12))),0)</f>
        <v>0</v>
      </c>
      <c r="O43" s="26">
        <f>IFERROR(IF(OR('Snowball Details'!O47=0,('Snowball Details'!O47*(1+'Snowball Details'!N$6/12)&lt;'Snowball Details'!N$7)),0,IF('Snowball Details'!O47*(1+'Snowball Details'!N$6/12)-'Snowball Details'!N$7&lt;$V43-SUM(M43,K43,I43,G43,E43,C43),'Snowball Details'!O47*(1+'Snowball Details'!N$6/12)-'Snowball Details'!N$7,$V43-SUM(M43,K43,I43,G43,E43,C43))),0)</f>
        <v>0</v>
      </c>
      <c r="P43" s="26">
        <f>IFERROR(IF('Snowball Details'!Q47*(1+'Snowball Details'!P$6/12)&gt;='Snowball Details'!P$7,0,'Snowball Details'!P$7-('Snowball Details'!Q47*(1+'Snowball Details'!P$6/12))),0)</f>
        <v>0</v>
      </c>
      <c r="Q43" s="26">
        <f>IFERROR(IF(OR('Snowball Details'!Q47=0,('Snowball Details'!Q47*(1+'Snowball Details'!P$6/12)&lt;'Snowball Details'!P$7)),0,IF('Snowball Details'!Q47*(1+'Snowball Details'!P$6/12)-'Snowball Details'!P$7&lt;$V43-SUM(O43,M43,K43,I43,G43,E43,C43),'Snowball Details'!Q47*(1+'Snowball Details'!P$6/12)-'Snowball Details'!P$7,$V43-SUM(O43,M43,K43,I43,G43,E43,C43))),0)</f>
        <v>0</v>
      </c>
      <c r="R43" s="26">
        <f>IFERROR(IF('Snowball Details'!S47*(1+'Snowball Details'!R$6/12)&gt;='Snowball Details'!R$7,0,'Snowball Details'!R$7-('Snowball Details'!S47*(1+'Snowball Details'!R$6/12))),0)</f>
        <v>0</v>
      </c>
      <c r="S43" s="26">
        <f>IFERROR(IF(OR('Snowball Details'!S47=0,('Snowball Details'!S47*(1+'Snowball Details'!R$6/12)&lt;'Snowball Details'!R$7)),0,IF('Snowball Details'!S47*(1+'Snowball Details'!R$6/12)-'Snowball Details'!R$7&lt;$V43-SUM(Q43,O43,M43,K43,I43,G43,E43,C43),'Snowball Details'!S47*(1+'Snowball Details'!R$6/12)-'Snowball Details'!R$7,$V43-SUM(Q43,O43,M43,K43,I43,G43,E43,C43))),0)</f>
        <v>0</v>
      </c>
      <c r="T43" s="26">
        <f>IFERROR(IF('Snowball Details'!U47*(1+'Snowball Details'!T$6/12)&gt;='Snowball Details'!T$7,0,'Snowball Details'!T$7-('Snowball Details'!U47*(1+'Snowball Details'!T$6/12))),0)</f>
        <v>0</v>
      </c>
      <c r="U43" s="26">
        <f>IFERROR(IF(OR('Snowball Details'!U47=0,('Snowball Details'!U47*(1+'Snowball Details'!T$6/12)&lt;'Snowball Details'!T$7)),0,IF('Snowball Details'!U47*(1+'Snowball Details'!T$6/12)-'Snowball Details'!T$7&lt;$V43-SUM(S43,Q43,O43,M43,K43,I43,G43,E43,C43),'Snowball Details'!U47*(1+'Snowball Details'!T$6/12)-'Snowball Details'!T$7,$V43-SUM(S43,Q43,O43,M43,K43,I43,G43,E43,C43))),0)</f>
        <v>0</v>
      </c>
      <c r="V43" s="26">
        <f t="shared" si="0"/>
        <v>2061</v>
      </c>
      <c r="W43" s="26">
        <f t="shared" si="1"/>
        <v>2061</v>
      </c>
      <c r="X43" s="26">
        <f t="shared" si="2"/>
        <v>0</v>
      </c>
    </row>
    <row r="44" spans="1:24" x14ac:dyDescent="0.35">
      <c r="A44" s="9">
        <f t="shared" si="3"/>
        <v>46174</v>
      </c>
      <c r="B44" s="26">
        <f>IFERROR(IF('Snowball Details'!C48*(1+'Snowball Details'!B$6/12)&gt;='Snowball Details'!B$2+'Snowball Details'!B$7,0,'Snowball Details'!B$2+'Snowball Details'!B$7-('Snowball Details'!C48*(1+'Snowball Details'!B$6/12))),0)</f>
        <v>841</v>
      </c>
      <c r="C44" s="26">
        <f>IFERROR(IF(OR('Snowball Details'!C48=0,'Snowball Details'!C48*(1+'Snowball Details'!B$6/12)&lt;'Snowball Details'!B$7+'Snowball Details'!B$2),0,IF('Snowball Details'!C48*(1+'Snowball Details'!B$6/12)&lt;$V44,'Snowball Details'!C48*(1+'Snowball Details'!B$6/12)-'Snowball Details'!B$2-'Snowball Details'!B$7,SUM(D44,F44,H44,J44,L44,N44,P44,R44,T44))),0)</f>
        <v>0</v>
      </c>
      <c r="D44" s="26">
        <f>IFERROR(IF('Snowball Details'!E48*(1+'Snowball Details'!D$6/12)&gt;='Snowball Details'!D$7,0,'Snowball Details'!D$7-('Snowball Details'!E48*(1+'Snowball Details'!D$6/12))),0)</f>
        <v>240</v>
      </c>
      <c r="E44" s="26">
        <f>IFERROR(IF(OR('Snowball Details'!E48=0,'Snowball Details'!E48*(1+'Snowball Details'!D$6/12)&lt;'Snowball Details'!D$7),0,IF('Snowball Details'!E48*(1+'Snowball Details'!D$6/12)-'Snowball Details'!D$7&lt;$V44,'Snowball Details'!E48*(1+'Snowball Details'!D$6/12)-'Snowball Details'!D$7,SUM($V44-C44))),0)</f>
        <v>0</v>
      </c>
      <c r="F44" s="26">
        <f>IFERROR(IF('Snowball Details'!G48*(1+'Snowball Details'!F$6/12)&gt;='Snowball Details'!F$7,0,'Snowball Details'!F$7-('Snowball Details'!G48*(1+'Snowball Details'!F$6/12))),0)</f>
        <v>380</v>
      </c>
      <c r="G44" s="26">
        <f>IFERROR(IF(OR('Snowball Details'!G48=0,'Snowball Details'!G48*(1+'Snowball Details'!F$6/12)&lt;'Snowball Details'!F$7),0,IF('Snowball Details'!G48*(1+'Snowball Details'!F$6/12)-'Snowball Details'!F$7&lt;$V44-SUM(E44,C44),'Snowball Details'!G48*(1+'Snowball Details'!F$6/12)-'Snowball Details'!F$7,$V44-SUM(E44,C44))),0)</f>
        <v>0</v>
      </c>
      <c r="H44" s="26">
        <f>IFERROR(IF('Snowball Details'!I48*(1+'Snowball Details'!H$6/12)&gt;='Snowball Details'!H$7,0,'Snowball Details'!H$7-('Snowball Details'!I48*(1+'Snowball Details'!H$6/12))),0)</f>
        <v>600</v>
      </c>
      <c r="I44" s="26">
        <f>IFERROR(IF(OR('Snowball Details'!I48=0,'Snowball Details'!I48*(1+'Snowball Details'!H$6/12)&lt;'Snowball Details'!H$7),0,IF('Snowball Details'!I48*(1+'Snowball Details'!H$6/12)-'Snowball Details'!H$7&lt;$V44-SUM(G44,E44,C44),'Snowball Details'!I48*(1+'Snowball Details'!H$6/12)-'Snowball Details'!H$7,$V44-SUM(G44,E44,C44))),0)</f>
        <v>0</v>
      </c>
      <c r="J44" s="26">
        <f>IFERROR(IF('Snowball Details'!K48*(1+'Snowball Details'!J$6/12)&gt;='Snowball Details'!J$7,0,'Snowball Details'!J$7-('Snowball Details'!K48*(1+'Snowball Details'!J$6/12))),0)</f>
        <v>0</v>
      </c>
      <c r="K44" s="26">
        <f>IFERROR(IF(OR('Snowball Details'!K48=0,'Snowball Details'!K48*(1+'Snowball Details'!J$6/12)&lt;'Snowball Details'!J$7),0,IF('Snowball Details'!K48*(1+'Snowball Details'!J$6/12)-'Snowball Details'!J$7&lt;$V44-SUM(I44,G44,E44,C44),'Snowball Details'!K48*(1+'Snowball Details'!J$6/12)-'Snowball Details'!J$7,$V44-SUM(I44,G44,E44,C44))),0)</f>
        <v>2061</v>
      </c>
      <c r="L44" s="26">
        <f>IFERROR(IF('Snowball Details'!M48*(1+'Snowball Details'!L$6/12)&gt;='Snowball Details'!L$7,0,'Snowball Details'!L$7-('Snowball Details'!M48*(1+'Snowball Details'!L$6/12))),0)</f>
        <v>0</v>
      </c>
      <c r="M44" s="26">
        <f>IFERROR(IF(OR('Snowball Details'!M48=0,'Snowball Details'!M48*(1+'Snowball Details'!L$6/12)&lt;'Snowball Details'!L$7),0,IF('Snowball Details'!M48*(1+'Snowball Details'!L$6/12)-'Snowball Details'!L$7&lt;$V44-SUM(K44,I44,G44,E44,C44),'Snowball Details'!M48*(1+'Snowball Details'!L$6/12)-'Snowball Details'!L$7,$V44-SUM(K44,I44,G44,E44,C44))),0)</f>
        <v>0</v>
      </c>
      <c r="N44" s="26">
        <f>IFERROR(IF('Snowball Details'!O48*(1+'Snowball Details'!N$6/12)&gt;='Snowball Details'!N$7,0,'Snowball Details'!N$7-('Snowball Details'!O48*(1+'Snowball Details'!N$6/12))),0)</f>
        <v>0</v>
      </c>
      <c r="O44" s="26">
        <f>IFERROR(IF(OR('Snowball Details'!O48=0,('Snowball Details'!O48*(1+'Snowball Details'!N$6/12)&lt;'Snowball Details'!N$7)),0,IF('Snowball Details'!O48*(1+'Snowball Details'!N$6/12)-'Snowball Details'!N$7&lt;$V44-SUM(M44,K44,I44,G44,E44,C44),'Snowball Details'!O48*(1+'Snowball Details'!N$6/12)-'Snowball Details'!N$7,$V44-SUM(M44,K44,I44,G44,E44,C44))),0)</f>
        <v>0</v>
      </c>
      <c r="P44" s="26">
        <f>IFERROR(IF('Snowball Details'!Q48*(1+'Snowball Details'!P$6/12)&gt;='Snowball Details'!P$7,0,'Snowball Details'!P$7-('Snowball Details'!Q48*(1+'Snowball Details'!P$6/12))),0)</f>
        <v>0</v>
      </c>
      <c r="Q44" s="26">
        <f>IFERROR(IF(OR('Snowball Details'!Q48=0,('Snowball Details'!Q48*(1+'Snowball Details'!P$6/12)&lt;'Snowball Details'!P$7)),0,IF('Snowball Details'!Q48*(1+'Snowball Details'!P$6/12)-'Snowball Details'!P$7&lt;$V44-SUM(O44,M44,K44,I44,G44,E44,C44),'Snowball Details'!Q48*(1+'Snowball Details'!P$6/12)-'Snowball Details'!P$7,$V44-SUM(O44,M44,K44,I44,G44,E44,C44))),0)</f>
        <v>0</v>
      </c>
      <c r="R44" s="26">
        <f>IFERROR(IF('Snowball Details'!S48*(1+'Snowball Details'!R$6/12)&gt;='Snowball Details'!R$7,0,'Snowball Details'!R$7-('Snowball Details'!S48*(1+'Snowball Details'!R$6/12))),0)</f>
        <v>0</v>
      </c>
      <c r="S44" s="26">
        <f>IFERROR(IF(OR('Snowball Details'!S48=0,('Snowball Details'!S48*(1+'Snowball Details'!R$6/12)&lt;'Snowball Details'!R$7)),0,IF('Snowball Details'!S48*(1+'Snowball Details'!R$6/12)-'Snowball Details'!R$7&lt;$V44-SUM(Q44,O44,M44,K44,I44,G44,E44,C44),'Snowball Details'!S48*(1+'Snowball Details'!R$6/12)-'Snowball Details'!R$7,$V44-SUM(Q44,O44,M44,K44,I44,G44,E44,C44))),0)</f>
        <v>0</v>
      </c>
      <c r="T44" s="26">
        <f>IFERROR(IF('Snowball Details'!U48*(1+'Snowball Details'!T$6/12)&gt;='Snowball Details'!T$7,0,'Snowball Details'!T$7-('Snowball Details'!U48*(1+'Snowball Details'!T$6/12))),0)</f>
        <v>0</v>
      </c>
      <c r="U44" s="26">
        <f>IFERROR(IF(OR('Snowball Details'!U48=0,('Snowball Details'!U48*(1+'Snowball Details'!T$6/12)&lt;'Snowball Details'!T$7)),0,IF('Snowball Details'!U48*(1+'Snowball Details'!T$6/12)-'Snowball Details'!T$7&lt;$V44-SUM(S44,Q44,O44,M44,K44,I44,G44,E44,C44),'Snowball Details'!U48*(1+'Snowball Details'!T$6/12)-'Snowball Details'!T$7,$V44-SUM(S44,Q44,O44,M44,K44,I44,G44,E44,C44))),0)</f>
        <v>0</v>
      </c>
      <c r="V44" s="26">
        <f t="shared" si="0"/>
        <v>2061</v>
      </c>
      <c r="W44" s="26">
        <f t="shared" si="1"/>
        <v>2061</v>
      </c>
      <c r="X44" s="26">
        <f t="shared" si="2"/>
        <v>0</v>
      </c>
    </row>
    <row r="45" spans="1:24" x14ac:dyDescent="0.35">
      <c r="A45" s="9">
        <f t="shared" si="3"/>
        <v>46204</v>
      </c>
      <c r="B45" s="26">
        <f>IFERROR(IF('Snowball Details'!C49*(1+'Snowball Details'!B$6/12)&gt;='Snowball Details'!B$2+'Snowball Details'!B$7,0,'Snowball Details'!B$2+'Snowball Details'!B$7-('Snowball Details'!C49*(1+'Snowball Details'!B$6/12))),0)</f>
        <v>841</v>
      </c>
      <c r="C45" s="26">
        <f>IFERROR(IF(OR('Snowball Details'!C49=0,'Snowball Details'!C49*(1+'Snowball Details'!B$6/12)&lt;'Snowball Details'!B$7+'Snowball Details'!B$2),0,IF('Snowball Details'!C49*(1+'Snowball Details'!B$6/12)&lt;$V45,'Snowball Details'!C49*(1+'Snowball Details'!B$6/12)-'Snowball Details'!B$2-'Snowball Details'!B$7,SUM(D45,F45,H45,J45,L45,N45,P45,R45,T45))),0)</f>
        <v>0</v>
      </c>
      <c r="D45" s="26">
        <f>IFERROR(IF('Snowball Details'!E49*(1+'Snowball Details'!D$6/12)&gt;='Snowball Details'!D$7,0,'Snowball Details'!D$7-('Snowball Details'!E49*(1+'Snowball Details'!D$6/12))),0)</f>
        <v>240</v>
      </c>
      <c r="E45" s="26">
        <f>IFERROR(IF(OR('Snowball Details'!E49=0,'Snowball Details'!E49*(1+'Snowball Details'!D$6/12)&lt;'Snowball Details'!D$7),0,IF('Snowball Details'!E49*(1+'Snowball Details'!D$6/12)-'Snowball Details'!D$7&lt;$V45,'Snowball Details'!E49*(1+'Snowball Details'!D$6/12)-'Snowball Details'!D$7,SUM($V45-C45))),0)</f>
        <v>0</v>
      </c>
      <c r="F45" s="26">
        <f>IFERROR(IF('Snowball Details'!G49*(1+'Snowball Details'!F$6/12)&gt;='Snowball Details'!F$7,0,'Snowball Details'!F$7-('Snowball Details'!G49*(1+'Snowball Details'!F$6/12))),0)</f>
        <v>380</v>
      </c>
      <c r="G45" s="26">
        <f>IFERROR(IF(OR('Snowball Details'!G49=0,'Snowball Details'!G49*(1+'Snowball Details'!F$6/12)&lt;'Snowball Details'!F$7),0,IF('Snowball Details'!G49*(1+'Snowball Details'!F$6/12)-'Snowball Details'!F$7&lt;$V45-SUM(E45,C45),'Snowball Details'!G49*(1+'Snowball Details'!F$6/12)-'Snowball Details'!F$7,$V45-SUM(E45,C45))),0)</f>
        <v>0</v>
      </c>
      <c r="H45" s="26">
        <f>IFERROR(IF('Snowball Details'!I49*(1+'Snowball Details'!H$6/12)&gt;='Snowball Details'!H$7,0,'Snowball Details'!H$7-('Snowball Details'!I49*(1+'Snowball Details'!H$6/12))),0)</f>
        <v>600</v>
      </c>
      <c r="I45" s="26">
        <f>IFERROR(IF(OR('Snowball Details'!I49=0,'Snowball Details'!I49*(1+'Snowball Details'!H$6/12)&lt;'Snowball Details'!H$7),0,IF('Snowball Details'!I49*(1+'Snowball Details'!H$6/12)-'Snowball Details'!H$7&lt;$V45-SUM(G45,E45,C45),'Snowball Details'!I49*(1+'Snowball Details'!H$6/12)-'Snowball Details'!H$7,$V45-SUM(G45,E45,C45))),0)</f>
        <v>0</v>
      </c>
      <c r="J45" s="26">
        <f>IFERROR(IF('Snowball Details'!K49*(1+'Snowball Details'!J$6/12)&gt;='Snowball Details'!J$7,0,'Snowball Details'!J$7-('Snowball Details'!K49*(1+'Snowball Details'!J$6/12))),0)</f>
        <v>0</v>
      </c>
      <c r="K45" s="26">
        <f>IFERROR(IF(OR('Snowball Details'!K49=0,'Snowball Details'!K49*(1+'Snowball Details'!J$6/12)&lt;'Snowball Details'!J$7),0,IF('Snowball Details'!K49*(1+'Snowball Details'!J$6/12)-'Snowball Details'!J$7&lt;$V45-SUM(I45,G45,E45,C45),'Snowball Details'!K49*(1+'Snowball Details'!J$6/12)-'Snowball Details'!J$7,$V45-SUM(I45,G45,E45,C45))),0)</f>
        <v>2061</v>
      </c>
      <c r="L45" s="26">
        <f>IFERROR(IF('Snowball Details'!M49*(1+'Snowball Details'!L$6/12)&gt;='Snowball Details'!L$7,0,'Snowball Details'!L$7-('Snowball Details'!M49*(1+'Snowball Details'!L$6/12))),0)</f>
        <v>0</v>
      </c>
      <c r="M45" s="26">
        <f>IFERROR(IF(OR('Snowball Details'!M49=0,'Snowball Details'!M49*(1+'Snowball Details'!L$6/12)&lt;'Snowball Details'!L$7),0,IF('Snowball Details'!M49*(1+'Snowball Details'!L$6/12)-'Snowball Details'!L$7&lt;$V45-SUM(K45,I45,G45,E45,C45),'Snowball Details'!M49*(1+'Snowball Details'!L$6/12)-'Snowball Details'!L$7,$V45-SUM(K45,I45,G45,E45,C45))),0)</f>
        <v>0</v>
      </c>
      <c r="N45" s="26">
        <f>IFERROR(IF('Snowball Details'!O49*(1+'Snowball Details'!N$6/12)&gt;='Snowball Details'!N$7,0,'Snowball Details'!N$7-('Snowball Details'!O49*(1+'Snowball Details'!N$6/12))),0)</f>
        <v>0</v>
      </c>
      <c r="O45" s="26">
        <f>IFERROR(IF(OR('Snowball Details'!O49=0,('Snowball Details'!O49*(1+'Snowball Details'!N$6/12)&lt;'Snowball Details'!N$7)),0,IF('Snowball Details'!O49*(1+'Snowball Details'!N$6/12)-'Snowball Details'!N$7&lt;$V45-SUM(M45,K45,I45,G45,E45,C45),'Snowball Details'!O49*(1+'Snowball Details'!N$6/12)-'Snowball Details'!N$7,$V45-SUM(M45,K45,I45,G45,E45,C45))),0)</f>
        <v>0</v>
      </c>
      <c r="P45" s="26">
        <f>IFERROR(IF('Snowball Details'!Q49*(1+'Snowball Details'!P$6/12)&gt;='Snowball Details'!P$7,0,'Snowball Details'!P$7-('Snowball Details'!Q49*(1+'Snowball Details'!P$6/12))),0)</f>
        <v>0</v>
      </c>
      <c r="Q45" s="26">
        <f>IFERROR(IF(OR('Snowball Details'!Q49=0,('Snowball Details'!Q49*(1+'Snowball Details'!P$6/12)&lt;'Snowball Details'!P$7)),0,IF('Snowball Details'!Q49*(1+'Snowball Details'!P$6/12)-'Snowball Details'!P$7&lt;$V45-SUM(O45,M45,K45,I45,G45,E45,C45),'Snowball Details'!Q49*(1+'Snowball Details'!P$6/12)-'Snowball Details'!P$7,$V45-SUM(O45,M45,K45,I45,G45,E45,C45))),0)</f>
        <v>0</v>
      </c>
      <c r="R45" s="26">
        <f>IFERROR(IF('Snowball Details'!S49*(1+'Snowball Details'!R$6/12)&gt;='Snowball Details'!R$7,0,'Snowball Details'!R$7-('Snowball Details'!S49*(1+'Snowball Details'!R$6/12))),0)</f>
        <v>0</v>
      </c>
      <c r="S45" s="26">
        <f>IFERROR(IF(OR('Snowball Details'!S49=0,('Snowball Details'!S49*(1+'Snowball Details'!R$6/12)&lt;'Snowball Details'!R$7)),0,IF('Snowball Details'!S49*(1+'Snowball Details'!R$6/12)-'Snowball Details'!R$7&lt;$V45-SUM(Q45,O45,M45,K45,I45,G45,E45,C45),'Snowball Details'!S49*(1+'Snowball Details'!R$6/12)-'Snowball Details'!R$7,$V45-SUM(Q45,O45,M45,K45,I45,G45,E45,C45))),0)</f>
        <v>0</v>
      </c>
      <c r="T45" s="26">
        <f>IFERROR(IF('Snowball Details'!U49*(1+'Snowball Details'!T$6/12)&gt;='Snowball Details'!T$7,0,'Snowball Details'!T$7-('Snowball Details'!U49*(1+'Snowball Details'!T$6/12))),0)</f>
        <v>0</v>
      </c>
      <c r="U45" s="26">
        <f>IFERROR(IF(OR('Snowball Details'!U49=0,('Snowball Details'!U49*(1+'Snowball Details'!T$6/12)&lt;'Snowball Details'!T$7)),0,IF('Snowball Details'!U49*(1+'Snowball Details'!T$6/12)-'Snowball Details'!T$7&lt;$V45-SUM(S45,Q45,O45,M45,K45,I45,G45,E45,C45),'Snowball Details'!U49*(1+'Snowball Details'!T$6/12)-'Snowball Details'!T$7,$V45-SUM(S45,Q45,O45,M45,K45,I45,G45,E45,C45))),0)</f>
        <v>0</v>
      </c>
      <c r="V45" s="26">
        <f t="shared" si="0"/>
        <v>2061</v>
      </c>
      <c r="W45" s="26">
        <f t="shared" si="1"/>
        <v>2061</v>
      </c>
      <c r="X45" s="26">
        <f t="shared" si="2"/>
        <v>0</v>
      </c>
    </row>
    <row r="46" spans="1:24" x14ac:dyDescent="0.35">
      <c r="A46" s="9">
        <f t="shared" si="3"/>
        <v>46235</v>
      </c>
      <c r="B46" s="26">
        <f>IFERROR(IF('Snowball Details'!C50*(1+'Snowball Details'!B$6/12)&gt;='Snowball Details'!B$2+'Snowball Details'!B$7,0,'Snowball Details'!B$2+'Snowball Details'!B$7-('Snowball Details'!C50*(1+'Snowball Details'!B$6/12))),0)</f>
        <v>841</v>
      </c>
      <c r="C46" s="26">
        <f>IFERROR(IF(OR('Snowball Details'!C50=0,'Snowball Details'!C50*(1+'Snowball Details'!B$6/12)&lt;'Snowball Details'!B$7+'Snowball Details'!B$2),0,IF('Snowball Details'!C50*(1+'Snowball Details'!B$6/12)&lt;$V46,'Snowball Details'!C50*(1+'Snowball Details'!B$6/12)-'Snowball Details'!B$2-'Snowball Details'!B$7,SUM(D46,F46,H46,J46,L46,N46,P46,R46,T46))),0)</f>
        <v>0</v>
      </c>
      <c r="D46" s="26">
        <f>IFERROR(IF('Snowball Details'!E50*(1+'Snowball Details'!D$6/12)&gt;='Snowball Details'!D$7,0,'Snowball Details'!D$7-('Snowball Details'!E50*(1+'Snowball Details'!D$6/12))),0)</f>
        <v>240</v>
      </c>
      <c r="E46" s="26">
        <f>IFERROR(IF(OR('Snowball Details'!E50=0,'Snowball Details'!E50*(1+'Snowball Details'!D$6/12)&lt;'Snowball Details'!D$7),0,IF('Snowball Details'!E50*(1+'Snowball Details'!D$6/12)-'Snowball Details'!D$7&lt;$V46,'Snowball Details'!E50*(1+'Snowball Details'!D$6/12)-'Snowball Details'!D$7,SUM($V46-C46))),0)</f>
        <v>0</v>
      </c>
      <c r="F46" s="26">
        <f>IFERROR(IF('Snowball Details'!G50*(1+'Snowball Details'!F$6/12)&gt;='Snowball Details'!F$7,0,'Snowball Details'!F$7-('Snowball Details'!G50*(1+'Snowball Details'!F$6/12))),0)</f>
        <v>380</v>
      </c>
      <c r="G46" s="26">
        <f>IFERROR(IF(OR('Snowball Details'!G50=0,'Snowball Details'!G50*(1+'Snowball Details'!F$6/12)&lt;'Snowball Details'!F$7),0,IF('Snowball Details'!G50*(1+'Snowball Details'!F$6/12)-'Snowball Details'!F$7&lt;$V46-SUM(E46,C46),'Snowball Details'!G50*(1+'Snowball Details'!F$6/12)-'Snowball Details'!F$7,$V46-SUM(E46,C46))),0)</f>
        <v>0</v>
      </c>
      <c r="H46" s="26">
        <f>IFERROR(IF('Snowball Details'!I50*(1+'Snowball Details'!H$6/12)&gt;='Snowball Details'!H$7,0,'Snowball Details'!H$7-('Snowball Details'!I50*(1+'Snowball Details'!H$6/12))),0)</f>
        <v>600</v>
      </c>
      <c r="I46" s="26">
        <f>IFERROR(IF(OR('Snowball Details'!I50=0,'Snowball Details'!I50*(1+'Snowball Details'!H$6/12)&lt;'Snowball Details'!H$7),0,IF('Snowball Details'!I50*(1+'Snowball Details'!H$6/12)-'Snowball Details'!H$7&lt;$V46-SUM(G46,E46,C46),'Snowball Details'!I50*(1+'Snowball Details'!H$6/12)-'Snowball Details'!H$7,$V46-SUM(G46,E46,C46))),0)</f>
        <v>0</v>
      </c>
      <c r="J46" s="26">
        <f>IFERROR(IF('Snowball Details'!K50*(1+'Snowball Details'!J$6/12)&gt;='Snowball Details'!J$7,0,'Snowball Details'!J$7-('Snowball Details'!K50*(1+'Snowball Details'!J$6/12))),0)</f>
        <v>0</v>
      </c>
      <c r="K46" s="26">
        <f>IFERROR(IF(OR('Snowball Details'!K50=0,'Snowball Details'!K50*(1+'Snowball Details'!J$6/12)&lt;'Snowball Details'!J$7),0,IF('Snowball Details'!K50*(1+'Snowball Details'!J$6/12)-'Snowball Details'!J$7&lt;$V46-SUM(I46,G46,E46,C46),'Snowball Details'!K50*(1+'Snowball Details'!J$6/12)-'Snowball Details'!J$7,$V46-SUM(I46,G46,E46,C46))),0)</f>
        <v>2061</v>
      </c>
      <c r="L46" s="26">
        <f>IFERROR(IF('Snowball Details'!M50*(1+'Snowball Details'!L$6/12)&gt;='Snowball Details'!L$7,0,'Snowball Details'!L$7-('Snowball Details'!M50*(1+'Snowball Details'!L$6/12))),0)</f>
        <v>0</v>
      </c>
      <c r="M46" s="26">
        <f>IFERROR(IF(OR('Snowball Details'!M50=0,'Snowball Details'!M50*(1+'Snowball Details'!L$6/12)&lt;'Snowball Details'!L$7),0,IF('Snowball Details'!M50*(1+'Snowball Details'!L$6/12)-'Snowball Details'!L$7&lt;$V46-SUM(K46,I46,G46,E46,C46),'Snowball Details'!M50*(1+'Snowball Details'!L$6/12)-'Snowball Details'!L$7,$V46-SUM(K46,I46,G46,E46,C46))),0)</f>
        <v>0</v>
      </c>
      <c r="N46" s="26">
        <f>IFERROR(IF('Snowball Details'!O50*(1+'Snowball Details'!N$6/12)&gt;='Snowball Details'!N$7,0,'Snowball Details'!N$7-('Snowball Details'!O50*(1+'Snowball Details'!N$6/12))),0)</f>
        <v>0</v>
      </c>
      <c r="O46" s="26">
        <f>IFERROR(IF(OR('Snowball Details'!O50=0,('Snowball Details'!O50*(1+'Snowball Details'!N$6/12)&lt;'Snowball Details'!N$7)),0,IF('Snowball Details'!O50*(1+'Snowball Details'!N$6/12)-'Snowball Details'!N$7&lt;$V46-SUM(M46,K46,I46,G46,E46,C46),'Snowball Details'!O50*(1+'Snowball Details'!N$6/12)-'Snowball Details'!N$7,$V46-SUM(M46,K46,I46,G46,E46,C46))),0)</f>
        <v>0</v>
      </c>
      <c r="P46" s="26">
        <f>IFERROR(IF('Snowball Details'!Q50*(1+'Snowball Details'!P$6/12)&gt;='Snowball Details'!P$7,0,'Snowball Details'!P$7-('Snowball Details'!Q50*(1+'Snowball Details'!P$6/12))),0)</f>
        <v>0</v>
      </c>
      <c r="Q46" s="26">
        <f>IFERROR(IF(OR('Snowball Details'!Q50=0,('Snowball Details'!Q50*(1+'Snowball Details'!P$6/12)&lt;'Snowball Details'!P$7)),0,IF('Snowball Details'!Q50*(1+'Snowball Details'!P$6/12)-'Snowball Details'!P$7&lt;$V46-SUM(O46,M46,K46,I46,G46,E46,C46),'Snowball Details'!Q50*(1+'Snowball Details'!P$6/12)-'Snowball Details'!P$7,$V46-SUM(O46,M46,K46,I46,G46,E46,C46))),0)</f>
        <v>0</v>
      </c>
      <c r="R46" s="26">
        <f>IFERROR(IF('Snowball Details'!S50*(1+'Snowball Details'!R$6/12)&gt;='Snowball Details'!R$7,0,'Snowball Details'!R$7-('Snowball Details'!S50*(1+'Snowball Details'!R$6/12))),0)</f>
        <v>0</v>
      </c>
      <c r="S46" s="26">
        <f>IFERROR(IF(OR('Snowball Details'!S50=0,('Snowball Details'!S50*(1+'Snowball Details'!R$6/12)&lt;'Snowball Details'!R$7)),0,IF('Snowball Details'!S50*(1+'Snowball Details'!R$6/12)-'Snowball Details'!R$7&lt;$V46-SUM(Q46,O46,M46,K46,I46,G46,E46,C46),'Snowball Details'!S50*(1+'Snowball Details'!R$6/12)-'Snowball Details'!R$7,$V46-SUM(Q46,O46,M46,K46,I46,G46,E46,C46))),0)</f>
        <v>0</v>
      </c>
      <c r="T46" s="26">
        <f>IFERROR(IF('Snowball Details'!U50*(1+'Snowball Details'!T$6/12)&gt;='Snowball Details'!T$7,0,'Snowball Details'!T$7-('Snowball Details'!U50*(1+'Snowball Details'!T$6/12))),0)</f>
        <v>0</v>
      </c>
      <c r="U46" s="26">
        <f>IFERROR(IF(OR('Snowball Details'!U50=0,('Snowball Details'!U50*(1+'Snowball Details'!T$6/12)&lt;'Snowball Details'!T$7)),0,IF('Snowball Details'!U50*(1+'Snowball Details'!T$6/12)-'Snowball Details'!T$7&lt;$V46-SUM(S46,Q46,O46,M46,K46,I46,G46,E46,C46),'Snowball Details'!U50*(1+'Snowball Details'!T$6/12)-'Snowball Details'!T$7,$V46-SUM(S46,Q46,O46,M46,K46,I46,G46,E46,C46))),0)</f>
        <v>0</v>
      </c>
      <c r="V46" s="26">
        <f t="shared" si="0"/>
        <v>2061</v>
      </c>
      <c r="W46" s="26">
        <f t="shared" si="1"/>
        <v>2061</v>
      </c>
      <c r="X46" s="26">
        <f t="shared" si="2"/>
        <v>0</v>
      </c>
    </row>
    <row r="47" spans="1:24" x14ac:dyDescent="0.35">
      <c r="A47" s="9">
        <f t="shared" si="3"/>
        <v>46266</v>
      </c>
      <c r="B47" s="26">
        <f>IFERROR(IF('Snowball Details'!C51*(1+'Snowball Details'!B$6/12)&gt;='Snowball Details'!B$2+'Snowball Details'!B$7,0,'Snowball Details'!B$2+'Snowball Details'!B$7-('Snowball Details'!C51*(1+'Snowball Details'!B$6/12))),0)</f>
        <v>841</v>
      </c>
      <c r="C47" s="26">
        <f>IFERROR(IF(OR('Snowball Details'!C51=0,'Snowball Details'!C51*(1+'Snowball Details'!B$6/12)&lt;'Snowball Details'!B$7+'Snowball Details'!B$2),0,IF('Snowball Details'!C51*(1+'Snowball Details'!B$6/12)&lt;$V47,'Snowball Details'!C51*(1+'Snowball Details'!B$6/12)-'Snowball Details'!B$2-'Snowball Details'!B$7,SUM(D47,F47,H47,J47,L47,N47,P47,R47,T47))),0)</f>
        <v>0</v>
      </c>
      <c r="D47" s="26">
        <f>IFERROR(IF('Snowball Details'!E51*(1+'Snowball Details'!D$6/12)&gt;='Snowball Details'!D$7,0,'Snowball Details'!D$7-('Snowball Details'!E51*(1+'Snowball Details'!D$6/12))),0)</f>
        <v>240</v>
      </c>
      <c r="E47" s="26">
        <f>IFERROR(IF(OR('Snowball Details'!E51=0,'Snowball Details'!E51*(1+'Snowball Details'!D$6/12)&lt;'Snowball Details'!D$7),0,IF('Snowball Details'!E51*(1+'Snowball Details'!D$6/12)-'Snowball Details'!D$7&lt;$V47,'Snowball Details'!E51*(1+'Snowball Details'!D$6/12)-'Snowball Details'!D$7,SUM($V47-C47))),0)</f>
        <v>0</v>
      </c>
      <c r="F47" s="26">
        <f>IFERROR(IF('Snowball Details'!G51*(1+'Snowball Details'!F$6/12)&gt;='Snowball Details'!F$7,0,'Snowball Details'!F$7-('Snowball Details'!G51*(1+'Snowball Details'!F$6/12))),0)</f>
        <v>380</v>
      </c>
      <c r="G47" s="26">
        <f>IFERROR(IF(OR('Snowball Details'!G51=0,'Snowball Details'!G51*(1+'Snowball Details'!F$6/12)&lt;'Snowball Details'!F$7),0,IF('Snowball Details'!G51*(1+'Snowball Details'!F$6/12)-'Snowball Details'!F$7&lt;$V47-SUM(E47,C47),'Snowball Details'!G51*(1+'Snowball Details'!F$6/12)-'Snowball Details'!F$7,$V47-SUM(E47,C47))),0)</f>
        <v>0</v>
      </c>
      <c r="H47" s="26">
        <f>IFERROR(IF('Snowball Details'!I51*(1+'Snowball Details'!H$6/12)&gt;='Snowball Details'!H$7,0,'Snowball Details'!H$7-('Snowball Details'!I51*(1+'Snowball Details'!H$6/12))),0)</f>
        <v>600</v>
      </c>
      <c r="I47" s="26">
        <f>IFERROR(IF(OR('Snowball Details'!I51=0,'Snowball Details'!I51*(1+'Snowball Details'!H$6/12)&lt;'Snowball Details'!H$7),0,IF('Snowball Details'!I51*(1+'Snowball Details'!H$6/12)-'Snowball Details'!H$7&lt;$V47-SUM(G47,E47,C47),'Snowball Details'!I51*(1+'Snowball Details'!H$6/12)-'Snowball Details'!H$7,$V47-SUM(G47,E47,C47))),0)</f>
        <v>0</v>
      </c>
      <c r="J47" s="26">
        <f>IFERROR(IF('Snowball Details'!K51*(1+'Snowball Details'!J$6/12)&gt;='Snowball Details'!J$7,0,'Snowball Details'!J$7-('Snowball Details'!K51*(1+'Snowball Details'!J$6/12))),0)</f>
        <v>0</v>
      </c>
      <c r="K47" s="26">
        <f>IFERROR(IF(OR('Snowball Details'!K51=0,'Snowball Details'!K51*(1+'Snowball Details'!J$6/12)&lt;'Snowball Details'!J$7),0,IF('Snowball Details'!K51*(1+'Snowball Details'!J$6/12)-'Snowball Details'!J$7&lt;$V47-SUM(I47,G47,E47,C47),'Snowball Details'!K51*(1+'Snowball Details'!J$6/12)-'Snowball Details'!J$7,$V47-SUM(I47,G47,E47,C47))),0)</f>
        <v>2061</v>
      </c>
      <c r="L47" s="26">
        <f>IFERROR(IF('Snowball Details'!M51*(1+'Snowball Details'!L$6/12)&gt;='Snowball Details'!L$7,0,'Snowball Details'!L$7-('Snowball Details'!M51*(1+'Snowball Details'!L$6/12))),0)</f>
        <v>0</v>
      </c>
      <c r="M47" s="26">
        <f>IFERROR(IF(OR('Snowball Details'!M51=0,'Snowball Details'!M51*(1+'Snowball Details'!L$6/12)&lt;'Snowball Details'!L$7),0,IF('Snowball Details'!M51*(1+'Snowball Details'!L$6/12)-'Snowball Details'!L$7&lt;$V47-SUM(K47,I47,G47,E47,C47),'Snowball Details'!M51*(1+'Snowball Details'!L$6/12)-'Snowball Details'!L$7,$V47-SUM(K47,I47,G47,E47,C47))),0)</f>
        <v>0</v>
      </c>
      <c r="N47" s="26">
        <f>IFERROR(IF('Snowball Details'!O51*(1+'Snowball Details'!N$6/12)&gt;='Snowball Details'!N$7,0,'Snowball Details'!N$7-('Snowball Details'!O51*(1+'Snowball Details'!N$6/12))),0)</f>
        <v>0</v>
      </c>
      <c r="O47" s="26">
        <f>IFERROR(IF(OR('Snowball Details'!O51=0,('Snowball Details'!O51*(1+'Snowball Details'!N$6/12)&lt;'Snowball Details'!N$7)),0,IF('Snowball Details'!O51*(1+'Snowball Details'!N$6/12)-'Snowball Details'!N$7&lt;$V47-SUM(M47,K47,I47,G47,E47,C47),'Snowball Details'!O51*(1+'Snowball Details'!N$6/12)-'Snowball Details'!N$7,$V47-SUM(M47,K47,I47,G47,E47,C47))),0)</f>
        <v>0</v>
      </c>
      <c r="P47" s="26">
        <f>IFERROR(IF('Snowball Details'!Q51*(1+'Snowball Details'!P$6/12)&gt;='Snowball Details'!P$7,0,'Snowball Details'!P$7-('Snowball Details'!Q51*(1+'Snowball Details'!P$6/12))),0)</f>
        <v>0</v>
      </c>
      <c r="Q47" s="26">
        <f>IFERROR(IF(OR('Snowball Details'!Q51=0,('Snowball Details'!Q51*(1+'Snowball Details'!P$6/12)&lt;'Snowball Details'!P$7)),0,IF('Snowball Details'!Q51*(1+'Snowball Details'!P$6/12)-'Snowball Details'!P$7&lt;$V47-SUM(O47,M47,K47,I47,G47,E47,C47),'Snowball Details'!Q51*(1+'Snowball Details'!P$6/12)-'Snowball Details'!P$7,$V47-SUM(O47,M47,K47,I47,G47,E47,C47))),0)</f>
        <v>0</v>
      </c>
      <c r="R47" s="26">
        <f>IFERROR(IF('Snowball Details'!S51*(1+'Snowball Details'!R$6/12)&gt;='Snowball Details'!R$7,0,'Snowball Details'!R$7-('Snowball Details'!S51*(1+'Snowball Details'!R$6/12))),0)</f>
        <v>0</v>
      </c>
      <c r="S47" s="26">
        <f>IFERROR(IF(OR('Snowball Details'!S51=0,('Snowball Details'!S51*(1+'Snowball Details'!R$6/12)&lt;'Snowball Details'!R$7)),0,IF('Snowball Details'!S51*(1+'Snowball Details'!R$6/12)-'Snowball Details'!R$7&lt;$V47-SUM(Q47,O47,M47,K47,I47,G47,E47,C47),'Snowball Details'!S51*(1+'Snowball Details'!R$6/12)-'Snowball Details'!R$7,$V47-SUM(Q47,O47,M47,K47,I47,G47,E47,C47))),0)</f>
        <v>0</v>
      </c>
      <c r="T47" s="26">
        <f>IFERROR(IF('Snowball Details'!U51*(1+'Snowball Details'!T$6/12)&gt;='Snowball Details'!T$7,0,'Snowball Details'!T$7-('Snowball Details'!U51*(1+'Snowball Details'!T$6/12))),0)</f>
        <v>0</v>
      </c>
      <c r="U47" s="26">
        <f>IFERROR(IF(OR('Snowball Details'!U51=0,('Snowball Details'!U51*(1+'Snowball Details'!T$6/12)&lt;'Snowball Details'!T$7)),0,IF('Snowball Details'!U51*(1+'Snowball Details'!T$6/12)-'Snowball Details'!T$7&lt;$V47-SUM(S47,Q47,O47,M47,K47,I47,G47,E47,C47),'Snowball Details'!U51*(1+'Snowball Details'!T$6/12)-'Snowball Details'!T$7,$V47-SUM(S47,Q47,O47,M47,K47,I47,G47,E47,C47))),0)</f>
        <v>0</v>
      </c>
      <c r="V47" s="26">
        <f t="shared" si="0"/>
        <v>2061</v>
      </c>
      <c r="W47" s="26">
        <f t="shared" si="1"/>
        <v>2061</v>
      </c>
      <c r="X47" s="26">
        <f t="shared" si="2"/>
        <v>0</v>
      </c>
    </row>
    <row r="48" spans="1:24" x14ac:dyDescent="0.35">
      <c r="A48" s="9">
        <f t="shared" si="3"/>
        <v>46296</v>
      </c>
      <c r="B48" s="26">
        <f>IFERROR(IF('Snowball Details'!C52*(1+'Snowball Details'!B$6/12)&gt;='Snowball Details'!B$2+'Snowball Details'!B$7,0,'Snowball Details'!B$2+'Snowball Details'!B$7-('Snowball Details'!C52*(1+'Snowball Details'!B$6/12))),0)</f>
        <v>841</v>
      </c>
      <c r="C48" s="26">
        <f>IFERROR(IF(OR('Snowball Details'!C52=0,'Snowball Details'!C52*(1+'Snowball Details'!B$6/12)&lt;'Snowball Details'!B$7+'Snowball Details'!B$2),0,IF('Snowball Details'!C52*(1+'Snowball Details'!B$6/12)&lt;$V48,'Snowball Details'!C52*(1+'Snowball Details'!B$6/12)-'Snowball Details'!B$2-'Snowball Details'!B$7,SUM(D48,F48,H48,J48,L48,N48,P48,R48,T48))),0)</f>
        <v>0</v>
      </c>
      <c r="D48" s="26">
        <f>IFERROR(IF('Snowball Details'!E52*(1+'Snowball Details'!D$6/12)&gt;='Snowball Details'!D$7,0,'Snowball Details'!D$7-('Snowball Details'!E52*(1+'Snowball Details'!D$6/12))),0)</f>
        <v>240</v>
      </c>
      <c r="E48" s="26">
        <f>IFERROR(IF(OR('Snowball Details'!E52=0,'Snowball Details'!E52*(1+'Snowball Details'!D$6/12)&lt;'Snowball Details'!D$7),0,IF('Snowball Details'!E52*(1+'Snowball Details'!D$6/12)-'Snowball Details'!D$7&lt;$V48,'Snowball Details'!E52*(1+'Snowball Details'!D$6/12)-'Snowball Details'!D$7,SUM($V48-C48))),0)</f>
        <v>0</v>
      </c>
      <c r="F48" s="26">
        <f>IFERROR(IF('Snowball Details'!G52*(1+'Snowball Details'!F$6/12)&gt;='Snowball Details'!F$7,0,'Snowball Details'!F$7-('Snowball Details'!G52*(1+'Snowball Details'!F$6/12))),0)</f>
        <v>380</v>
      </c>
      <c r="G48" s="26">
        <f>IFERROR(IF(OR('Snowball Details'!G52=0,'Snowball Details'!G52*(1+'Snowball Details'!F$6/12)&lt;'Snowball Details'!F$7),0,IF('Snowball Details'!G52*(1+'Snowball Details'!F$6/12)-'Snowball Details'!F$7&lt;$V48-SUM(E48,C48),'Snowball Details'!G52*(1+'Snowball Details'!F$6/12)-'Snowball Details'!F$7,$V48-SUM(E48,C48))),0)</f>
        <v>0</v>
      </c>
      <c r="H48" s="26">
        <f>IFERROR(IF('Snowball Details'!I52*(1+'Snowball Details'!H$6/12)&gt;='Snowball Details'!H$7,0,'Snowball Details'!H$7-('Snowball Details'!I52*(1+'Snowball Details'!H$6/12))),0)</f>
        <v>600</v>
      </c>
      <c r="I48" s="26">
        <f>IFERROR(IF(OR('Snowball Details'!I52=0,'Snowball Details'!I52*(1+'Snowball Details'!H$6/12)&lt;'Snowball Details'!H$7),0,IF('Snowball Details'!I52*(1+'Snowball Details'!H$6/12)-'Snowball Details'!H$7&lt;$V48-SUM(G48,E48,C48),'Snowball Details'!I52*(1+'Snowball Details'!H$6/12)-'Snowball Details'!H$7,$V48-SUM(G48,E48,C48))),0)</f>
        <v>0</v>
      </c>
      <c r="J48" s="26">
        <f>IFERROR(IF('Snowball Details'!K52*(1+'Snowball Details'!J$6/12)&gt;='Snowball Details'!J$7,0,'Snowball Details'!J$7-('Snowball Details'!K52*(1+'Snowball Details'!J$6/12))),0)</f>
        <v>0</v>
      </c>
      <c r="K48" s="26">
        <f>IFERROR(IF(OR('Snowball Details'!K52=0,'Snowball Details'!K52*(1+'Snowball Details'!J$6/12)&lt;'Snowball Details'!J$7),0,IF('Snowball Details'!K52*(1+'Snowball Details'!J$6/12)-'Snowball Details'!J$7&lt;$V48-SUM(I48,G48,E48,C48),'Snowball Details'!K52*(1+'Snowball Details'!J$6/12)-'Snowball Details'!J$7,$V48-SUM(I48,G48,E48,C48))),0)</f>
        <v>1204.1407898534035</v>
      </c>
      <c r="L48" s="26">
        <f>IFERROR(IF('Snowball Details'!M52*(1+'Snowball Details'!L$6/12)&gt;='Snowball Details'!L$7,0,'Snowball Details'!L$7-('Snowball Details'!M52*(1+'Snowball Details'!L$6/12))),0)</f>
        <v>0</v>
      </c>
      <c r="M48" s="26">
        <f>IFERROR(IF(OR('Snowball Details'!M52=0,'Snowball Details'!M52*(1+'Snowball Details'!L$6/12)&lt;'Snowball Details'!L$7),0,IF('Snowball Details'!M52*(1+'Snowball Details'!L$6/12)-'Snowball Details'!L$7&lt;$V48-SUM(K48,I48,G48,E48,C48),'Snowball Details'!M52*(1+'Snowball Details'!L$6/12)-'Snowball Details'!L$7,$V48-SUM(K48,I48,G48,E48,C48))),0)</f>
        <v>856.85921014659652</v>
      </c>
      <c r="N48" s="26">
        <f>IFERROR(IF('Snowball Details'!O52*(1+'Snowball Details'!N$6/12)&gt;='Snowball Details'!N$7,0,'Snowball Details'!N$7-('Snowball Details'!O52*(1+'Snowball Details'!N$6/12))),0)</f>
        <v>0</v>
      </c>
      <c r="O48" s="26">
        <f>IFERROR(IF(OR('Snowball Details'!O52=0,('Snowball Details'!O52*(1+'Snowball Details'!N$6/12)&lt;'Snowball Details'!N$7)),0,IF('Snowball Details'!O52*(1+'Snowball Details'!N$6/12)-'Snowball Details'!N$7&lt;$V48-SUM(M48,K48,I48,G48,E48,C48),'Snowball Details'!O52*(1+'Snowball Details'!N$6/12)-'Snowball Details'!N$7,$V48-SUM(M48,K48,I48,G48,E48,C48))),0)</f>
        <v>0</v>
      </c>
      <c r="P48" s="26">
        <f>IFERROR(IF('Snowball Details'!Q52*(1+'Snowball Details'!P$6/12)&gt;='Snowball Details'!P$7,0,'Snowball Details'!P$7-('Snowball Details'!Q52*(1+'Snowball Details'!P$6/12))),0)</f>
        <v>0</v>
      </c>
      <c r="Q48" s="26">
        <f>IFERROR(IF(OR('Snowball Details'!Q52=0,('Snowball Details'!Q52*(1+'Snowball Details'!P$6/12)&lt;'Snowball Details'!P$7)),0,IF('Snowball Details'!Q52*(1+'Snowball Details'!P$6/12)-'Snowball Details'!P$7&lt;$V48-SUM(O48,M48,K48,I48,G48,E48,C48),'Snowball Details'!Q52*(1+'Snowball Details'!P$6/12)-'Snowball Details'!P$7,$V48-SUM(O48,M48,K48,I48,G48,E48,C48))),0)</f>
        <v>0</v>
      </c>
      <c r="R48" s="26">
        <f>IFERROR(IF('Snowball Details'!S52*(1+'Snowball Details'!R$6/12)&gt;='Snowball Details'!R$7,0,'Snowball Details'!R$7-('Snowball Details'!S52*(1+'Snowball Details'!R$6/12))),0)</f>
        <v>0</v>
      </c>
      <c r="S48" s="26">
        <f>IFERROR(IF(OR('Snowball Details'!S52=0,('Snowball Details'!S52*(1+'Snowball Details'!R$6/12)&lt;'Snowball Details'!R$7)),0,IF('Snowball Details'!S52*(1+'Snowball Details'!R$6/12)-'Snowball Details'!R$7&lt;$V48-SUM(Q48,O48,M48,K48,I48,G48,E48,C48),'Snowball Details'!S52*(1+'Snowball Details'!R$6/12)-'Snowball Details'!R$7,$V48-SUM(Q48,O48,M48,K48,I48,G48,E48,C48))),0)</f>
        <v>0</v>
      </c>
      <c r="T48" s="26">
        <f>IFERROR(IF('Snowball Details'!U52*(1+'Snowball Details'!T$6/12)&gt;='Snowball Details'!T$7,0,'Snowball Details'!T$7-('Snowball Details'!U52*(1+'Snowball Details'!T$6/12))),0)</f>
        <v>0</v>
      </c>
      <c r="U48" s="26">
        <f>IFERROR(IF(OR('Snowball Details'!U52=0,('Snowball Details'!U52*(1+'Snowball Details'!T$6/12)&lt;'Snowball Details'!T$7)),0,IF('Snowball Details'!U52*(1+'Snowball Details'!T$6/12)-'Snowball Details'!T$7&lt;$V48-SUM(S48,Q48,O48,M48,K48,I48,G48,E48,C48),'Snowball Details'!U52*(1+'Snowball Details'!T$6/12)-'Snowball Details'!T$7,$V48-SUM(S48,Q48,O48,M48,K48,I48,G48,E48,C48))),0)</f>
        <v>0</v>
      </c>
      <c r="V48" s="26">
        <f t="shared" si="0"/>
        <v>2061</v>
      </c>
      <c r="W48" s="26">
        <f t="shared" si="1"/>
        <v>2061</v>
      </c>
      <c r="X48" s="26">
        <f t="shared" si="2"/>
        <v>0</v>
      </c>
    </row>
    <row r="49" spans="1:24" x14ac:dyDescent="0.35">
      <c r="A49" s="9">
        <f t="shared" si="3"/>
        <v>46327</v>
      </c>
      <c r="B49" s="26">
        <f>IFERROR(IF('Snowball Details'!C53*(1+'Snowball Details'!B$6/12)&gt;='Snowball Details'!B$2+'Snowball Details'!B$7,0,'Snowball Details'!B$2+'Snowball Details'!B$7-('Snowball Details'!C53*(1+'Snowball Details'!B$6/12))),0)</f>
        <v>841</v>
      </c>
      <c r="C49" s="26">
        <f>IFERROR(IF(OR('Snowball Details'!C53=0,'Snowball Details'!C53*(1+'Snowball Details'!B$6/12)&lt;'Snowball Details'!B$7+'Snowball Details'!B$2),0,IF('Snowball Details'!C53*(1+'Snowball Details'!B$6/12)&lt;$V49,'Snowball Details'!C53*(1+'Snowball Details'!B$6/12)-'Snowball Details'!B$2-'Snowball Details'!B$7,SUM(D49,F49,H49,J49,L49,N49,P49,R49,T49))),0)</f>
        <v>0</v>
      </c>
      <c r="D49" s="26">
        <f>IFERROR(IF('Snowball Details'!E53*(1+'Snowball Details'!D$6/12)&gt;='Snowball Details'!D$7,0,'Snowball Details'!D$7-('Snowball Details'!E53*(1+'Snowball Details'!D$6/12))),0)</f>
        <v>240</v>
      </c>
      <c r="E49" s="26">
        <f>IFERROR(IF(OR('Snowball Details'!E53=0,'Snowball Details'!E53*(1+'Snowball Details'!D$6/12)&lt;'Snowball Details'!D$7),0,IF('Snowball Details'!E53*(1+'Snowball Details'!D$6/12)-'Snowball Details'!D$7&lt;$V49,'Snowball Details'!E53*(1+'Snowball Details'!D$6/12)-'Snowball Details'!D$7,SUM($V49-C49))),0)</f>
        <v>0</v>
      </c>
      <c r="F49" s="26">
        <f>IFERROR(IF('Snowball Details'!G53*(1+'Snowball Details'!F$6/12)&gt;='Snowball Details'!F$7,0,'Snowball Details'!F$7-('Snowball Details'!G53*(1+'Snowball Details'!F$6/12))),0)</f>
        <v>380</v>
      </c>
      <c r="G49" s="26">
        <f>IFERROR(IF(OR('Snowball Details'!G53=0,'Snowball Details'!G53*(1+'Snowball Details'!F$6/12)&lt;'Snowball Details'!F$7),0,IF('Snowball Details'!G53*(1+'Snowball Details'!F$6/12)-'Snowball Details'!F$7&lt;$V49-SUM(E49,C49),'Snowball Details'!G53*(1+'Snowball Details'!F$6/12)-'Snowball Details'!F$7,$V49-SUM(E49,C49))),0)</f>
        <v>0</v>
      </c>
      <c r="H49" s="26">
        <f>IFERROR(IF('Snowball Details'!I53*(1+'Snowball Details'!H$6/12)&gt;='Snowball Details'!H$7,0,'Snowball Details'!H$7-('Snowball Details'!I53*(1+'Snowball Details'!H$6/12))),0)</f>
        <v>600</v>
      </c>
      <c r="I49" s="26">
        <f>IFERROR(IF(OR('Snowball Details'!I53=0,'Snowball Details'!I53*(1+'Snowball Details'!H$6/12)&lt;'Snowball Details'!H$7),0,IF('Snowball Details'!I53*(1+'Snowball Details'!H$6/12)-'Snowball Details'!H$7&lt;$V49-SUM(G49,E49,C49),'Snowball Details'!I53*(1+'Snowball Details'!H$6/12)-'Snowball Details'!H$7,$V49-SUM(G49,E49,C49))),0)</f>
        <v>0</v>
      </c>
      <c r="J49" s="26">
        <f>IFERROR(IF('Snowball Details'!K53*(1+'Snowball Details'!J$6/12)&gt;='Snowball Details'!J$7,0,'Snowball Details'!J$7-('Snowball Details'!K53*(1+'Snowball Details'!J$6/12))),0)</f>
        <v>560</v>
      </c>
      <c r="K49" s="26">
        <f>IFERROR(IF(OR('Snowball Details'!K53=0,'Snowball Details'!K53*(1+'Snowball Details'!J$6/12)&lt;'Snowball Details'!J$7),0,IF('Snowball Details'!K53*(1+'Snowball Details'!J$6/12)-'Snowball Details'!J$7&lt;$V49-SUM(I49,G49,E49,C49),'Snowball Details'!K53*(1+'Snowball Details'!J$6/12)-'Snowball Details'!J$7,$V49-SUM(I49,G49,E49,C49))),0)</f>
        <v>0</v>
      </c>
      <c r="L49" s="26">
        <f>IFERROR(IF('Snowball Details'!M53*(1+'Snowball Details'!L$6/12)&gt;='Snowball Details'!L$7,0,'Snowball Details'!L$7-('Snowball Details'!M53*(1+'Snowball Details'!L$6/12))),0)</f>
        <v>0</v>
      </c>
      <c r="M49" s="26">
        <f>IFERROR(IF(OR('Snowball Details'!M53=0,'Snowball Details'!M53*(1+'Snowball Details'!L$6/12)&lt;'Snowball Details'!L$7),0,IF('Snowball Details'!M53*(1+'Snowball Details'!L$6/12)-'Snowball Details'!L$7&lt;$V49-SUM(K49,I49,G49,E49,C49),'Snowball Details'!M53*(1+'Snowball Details'!L$6/12)-'Snowball Details'!L$7,$V49-SUM(K49,I49,G49,E49,C49))),0)</f>
        <v>2621</v>
      </c>
      <c r="N49" s="26">
        <f>IFERROR(IF('Snowball Details'!O53*(1+'Snowball Details'!N$6/12)&gt;='Snowball Details'!N$7,0,'Snowball Details'!N$7-('Snowball Details'!O53*(1+'Snowball Details'!N$6/12))),0)</f>
        <v>0</v>
      </c>
      <c r="O49" s="26">
        <f>IFERROR(IF(OR('Snowball Details'!O53=0,('Snowball Details'!O53*(1+'Snowball Details'!N$6/12)&lt;'Snowball Details'!N$7)),0,IF('Snowball Details'!O53*(1+'Snowball Details'!N$6/12)-'Snowball Details'!N$7&lt;$V49-SUM(M49,K49,I49,G49,E49,C49),'Snowball Details'!O53*(1+'Snowball Details'!N$6/12)-'Snowball Details'!N$7,$V49-SUM(M49,K49,I49,G49,E49,C49))),0)</f>
        <v>0</v>
      </c>
      <c r="P49" s="26">
        <f>IFERROR(IF('Snowball Details'!Q53*(1+'Snowball Details'!P$6/12)&gt;='Snowball Details'!P$7,0,'Snowball Details'!P$7-('Snowball Details'!Q53*(1+'Snowball Details'!P$6/12))),0)</f>
        <v>0</v>
      </c>
      <c r="Q49" s="26">
        <f>IFERROR(IF(OR('Snowball Details'!Q53=0,('Snowball Details'!Q53*(1+'Snowball Details'!P$6/12)&lt;'Snowball Details'!P$7)),0,IF('Snowball Details'!Q53*(1+'Snowball Details'!P$6/12)-'Snowball Details'!P$7&lt;$V49-SUM(O49,M49,K49,I49,G49,E49,C49),'Snowball Details'!Q53*(1+'Snowball Details'!P$6/12)-'Snowball Details'!P$7,$V49-SUM(O49,M49,K49,I49,G49,E49,C49))),0)</f>
        <v>0</v>
      </c>
      <c r="R49" s="26">
        <f>IFERROR(IF('Snowball Details'!S53*(1+'Snowball Details'!R$6/12)&gt;='Snowball Details'!R$7,0,'Snowball Details'!R$7-('Snowball Details'!S53*(1+'Snowball Details'!R$6/12))),0)</f>
        <v>0</v>
      </c>
      <c r="S49" s="26">
        <f>IFERROR(IF(OR('Snowball Details'!S53=0,('Snowball Details'!S53*(1+'Snowball Details'!R$6/12)&lt;'Snowball Details'!R$7)),0,IF('Snowball Details'!S53*(1+'Snowball Details'!R$6/12)-'Snowball Details'!R$7&lt;$V49-SUM(Q49,O49,M49,K49,I49,G49,E49,C49),'Snowball Details'!S53*(1+'Snowball Details'!R$6/12)-'Snowball Details'!R$7,$V49-SUM(Q49,O49,M49,K49,I49,G49,E49,C49))),0)</f>
        <v>0</v>
      </c>
      <c r="T49" s="26">
        <f>IFERROR(IF('Snowball Details'!U53*(1+'Snowball Details'!T$6/12)&gt;='Snowball Details'!T$7,0,'Snowball Details'!T$7-('Snowball Details'!U53*(1+'Snowball Details'!T$6/12))),0)</f>
        <v>0</v>
      </c>
      <c r="U49" s="26">
        <f>IFERROR(IF(OR('Snowball Details'!U53=0,('Snowball Details'!U53*(1+'Snowball Details'!T$6/12)&lt;'Snowball Details'!T$7)),0,IF('Snowball Details'!U53*(1+'Snowball Details'!T$6/12)-'Snowball Details'!T$7&lt;$V49-SUM(S49,Q49,O49,M49,K49,I49,G49,E49,C49),'Snowball Details'!U53*(1+'Snowball Details'!T$6/12)-'Snowball Details'!T$7,$V49-SUM(S49,Q49,O49,M49,K49,I49,G49,E49,C49))),0)</f>
        <v>0</v>
      </c>
      <c r="V49" s="26">
        <f t="shared" si="0"/>
        <v>2621</v>
      </c>
      <c r="W49" s="26">
        <f t="shared" si="1"/>
        <v>2621</v>
      </c>
      <c r="X49" s="26">
        <f t="shared" si="2"/>
        <v>0</v>
      </c>
    </row>
    <row r="50" spans="1:24" x14ac:dyDescent="0.35">
      <c r="A50" s="9">
        <f t="shared" si="3"/>
        <v>46357</v>
      </c>
      <c r="B50" s="26">
        <f>IFERROR(IF('Snowball Details'!C54*(1+'Snowball Details'!B$6/12)&gt;='Snowball Details'!B$2+'Snowball Details'!B$7,0,'Snowball Details'!B$2+'Snowball Details'!B$7-('Snowball Details'!C54*(1+'Snowball Details'!B$6/12))),0)</f>
        <v>841</v>
      </c>
      <c r="C50" s="26">
        <f>IFERROR(IF(OR('Snowball Details'!C54=0,'Snowball Details'!C54*(1+'Snowball Details'!B$6/12)&lt;'Snowball Details'!B$7+'Snowball Details'!B$2),0,IF('Snowball Details'!C54*(1+'Snowball Details'!B$6/12)&lt;$V50,'Snowball Details'!C54*(1+'Snowball Details'!B$6/12)-'Snowball Details'!B$2-'Snowball Details'!B$7,SUM(D50,F50,H50,J50,L50,N50,P50,R50,T50))),0)</f>
        <v>0</v>
      </c>
      <c r="D50" s="26">
        <f>IFERROR(IF('Snowball Details'!E54*(1+'Snowball Details'!D$6/12)&gt;='Snowball Details'!D$7,0,'Snowball Details'!D$7-('Snowball Details'!E54*(1+'Snowball Details'!D$6/12))),0)</f>
        <v>240</v>
      </c>
      <c r="E50" s="26">
        <f>IFERROR(IF(OR('Snowball Details'!E54=0,'Snowball Details'!E54*(1+'Snowball Details'!D$6/12)&lt;'Snowball Details'!D$7),0,IF('Snowball Details'!E54*(1+'Snowball Details'!D$6/12)-'Snowball Details'!D$7&lt;$V50,'Snowball Details'!E54*(1+'Snowball Details'!D$6/12)-'Snowball Details'!D$7,SUM($V50-C50))),0)</f>
        <v>0</v>
      </c>
      <c r="F50" s="26">
        <f>IFERROR(IF('Snowball Details'!G54*(1+'Snowball Details'!F$6/12)&gt;='Snowball Details'!F$7,0,'Snowball Details'!F$7-('Snowball Details'!G54*(1+'Snowball Details'!F$6/12))),0)</f>
        <v>380</v>
      </c>
      <c r="G50" s="26">
        <f>IFERROR(IF(OR('Snowball Details'!G54=0,'Snowball Details'!G54*(1+'Snowball Details'!F$6/12)&lt;'Snowball Details'!F$7),0,IF('Snowball Details'!G54*(1+'Snowball Details'!F$6/12)-'Snowball Details'!F$7&lt;$V50-SUM(E50,C50),'Snowball Details'!G54*(1+'Snowball Details'!F$6/12)-'Snowball Details'!F$7,$V50-SUM(E50,C50))),0)</f>
        <v>0</v>
      </c>
      <c r="H50" s="26">
        <f>IFERROR(IF('Snowball Details'!I54*(1+'Snowball Details'!H$6/12)&gt;='Snowball Details'!H$7,0,'Snowball Details'!H$7-('Snowball Details'!I54*(1+'Snowball Details'!H$6/12))),0)</f>
        <v>600</v>
      </c>
      <c r="I50" s="26">
        <f>IFERROR(IF(OR('Snowball Details'!I54=0,'Snowball Details'!I54*(1+'Snowball Details'!H$6/12)&lt;'Snowball Details'!H$7),0,IF('Snowball Details'!I54*(1+'Snowball Details'!H$6/12)-'Snowball Details'!H$7&lt;$V50-SUM(G50,E50,C50),'Snowball Details'!I54*(1+'Snowball Details'!H$6/12)-'Snowball Details'!H$7,$V50-SUM(G50,E50,C50))),0)</f>
        <v>0</v>
      </c>
      <c r="J50" s="26">
        <f>IFERROR(IF('Snowball Details'!K54*(1+'Snowball Details'!J$6/12)&gt;='Snowball Details'!J$7,0,'Snowball Details'!J$7-('Snowball Details'!K54*(1+'Snowball Details'!J$6/12))),0)</f>
        <v>560</v>
      </c>
      <c r="K50" s="26">
        <f>IFERROR(IF(OR('Snowball Details'!K54=0,'Snowball Details'!K54*(1+'Snowball Details'!J$6/12)&lt;'Snowball Details'!J$7),0,IF('Snowball Details'!K54*(1+'Snowball Details'!J$6/12)-'Snowball Details'!J$7&lt;$V50-SUM(I50,G50,E50,C50),'Snowball Details'!K54*(1+'Snowball Details'!J$6/12)-'Snowball Details'!J$7,$V50-SUM(I50,G50,E50,C50))),0)</f>
        <v>0</v>
      </c>
      <c r="L50" s="26">
        <f>IFERROR(IF('Snowball Details'!M54*(1+'Snowball Details'!L$6/12)&gt;='Snowball Details'!L$7,0,'Snowball Details'!L$7-('Snowball Details'!M54*(1+'Snowball Details'!L$6/12))),0)</f>
        <v>0</v>
      </c>
      <c r="M50" s="26">
        <f>IFERROR(IF(OR('Snowball Details'!M54=0,'Snowball Details'!M54*(1+'Snowball Details'!L$6/12)&lt;'Snowball Details'!L$7),0,IF('Snowball Details'!M54*(1+'Snowball Details'!L$6/12)-'Snowball Details'!L$7&lt;$V50-SUM(K50,I50,G50,E50,C50),'Snowball Details'!M54*(1+'Snowball Details'!L$6/12)-'Snowball Details'!L$7,$V50-SUM(K50,I50,G50,E50,C50))),0)</f>
        <v>2621</v>
      </c>
      <c r="N50" s="26">
        <f>IFERROR(IF('Snowball Details'!O54*(1+'Snowball Details'!N$6/12)&gt;='Snowball Details'!N$7,0,'Snowball Details'!N$7-('Snowball Details'!O54*(1+'Snowball Details'!N$6/12))),0)</f>
        <v>0</v>
      </c>
      <c r="O50" s="26">
        <f>IFERROR(IF(OR('Snowball Details'!O54=0,('Snowball Details'!O54*(1+'Snowball Details'!N$6/12)&lt;'Snowball Details'!N$7)),0,IF('Snowball Details'!O54*(1+'Snowball Details'!N$6/12)-'Snowball Details'!N$7&lt;$V50-SUM(M50,K50,I50,G50,E50,C50),'Snowball Details'!O54*(1+'Snowball Details'!N$6/12)-'Snowball Details'!N$7,$V50-SUM(M50,K50,I50,G50,E50,C50))),0)</f>
        <v>0</v>
      </c>
      <c r="P50" s="26">
        <f>IFERROR(IF('Snowball Details'!Q54*(1+'Snowball Details'!P$6/12)&gt;='Snowball Details'!P$7,0,'Snowball Details'!P$7-('Snowball Details'!Q54*(1+'Snowball Details'!P$6/12))),0)</f>
        <v>0</v>
      </c>
      <c r="Q50" s="26">
        <f>IFERROR(IF(OR('Snowball Details'!Q54=0,('Snowball Details'!Q54*(1+'Snowball Details'!P$6/12)&lt;'Snowball Details'!P$7)),0,IF('Snowball Details'!Q54*(1+'Snowball Details'!P$6/12)-'Snowball Details'!P$7&lt;$V50-SUM(O50,M50,K50,I50,G50,E50,C50),'Snowball Details'!Q54*(1+'Snowball Details'!P$6/12)-'Snowball Details'!P$7,$V50-SUM(O50,M50,K50,I50,G50,E50,C50))),0)</f>
        <v>0</v>
      </c>
      <c r="R50" s="26">
        <f>IFERROR(IF('Snowball Details'!S54*(1+'Snowball Details'!R$6/12)&gt;='Snowball Details'!R$7,0,'Snowball Details'!R$7-('Snowball Details'!S54*(1+'Snowball Details'!R$6/12))),0)</f>
        <v>0</v>
      </c>
      <c r="S50" s="26">
        <f>IFERROR(IF(OR('Snowball Details'!S54=0,('Snowball Details'!S54*(1+'Snowball Details'!R$6/12)&lt;'Snowball Details'!R$7)),0,IF('Snowball Details'!S54*(1+'Snowball Details'!R$6/12)-'Snowball Details'!R$7&lt;$V50-SUM(Q50,O50,M50,K50,I50,G50,E50,C50),'Snowball Details'!S54*(1+'Snowball Details'!R$6/12)-'Snowball Details'!R$7,$V50-SUM(Q50,O50,M50,K50,I50,G50,E50,C50))),0)</f>
        <v>0</v>
      </c>
      <c r="T50" s="26">
        <f>IFERROR(IF('Snowball Details'!U54*(1+'Snowball Details'!T$6/12)&gt;='Snowball Details'!T$7,0,'Snowball Details'!T$7-('Snowball Details'!U54*(1+'Snowball Details'!T$6/12))),0)</f>
        <v>0</v>
      </c>
      <c r="U50" s="26">
        <f>IFERROR(IF(OR('Snowball Details'!U54=0,('Snowball Details'!U54*(1+'Snowball Details'!T$6/12)&lt;'Snowball Details'!T$7)),0,IF('Snowball Details'!U54*(1+'Snowball Details'!T$6/12)-'Snowball Details'!T$7&lt;$V50-SUM(S50,Q50,O50,M50,K50,I50,G50,E50,C50),'Snowball Details'!U54*(1+'Snowball Details'!T$6/12)-'Snowball Details'!T$7,$V50-SUM(S50,Q50,O50,M50,K50,I50,G50,E50,C50))),0)</f>
        <v>0</v>
      </c>
      <c r="V50" s="26">
        <f t="shared" si="0"/>
        <v>2621</v>
      </c>
      <c r="W50" s="26">
        <f t="shared" si="1"/>
        <v>2621</v>
      </c>
      <c r="X50" s="26">
        <f t="shared" si="2"/>
        <v>0</v>
      </c>
    </row>
    <row r="51" spans="1:24" x14ac:dyDescent="0.35">
      <c r="A51" s="9">
        <f t="shared" si="3"/>
        <v>46388</v>
      </c>
      <c r="B51" s="26">
        <f>IFERROR(IF('Snowball Details'!C55*(1+'Snowball Details'!B$6/12)&gt;='Snowball Details'!B$2+'Snowball Details'!B$7,0,'Snowball Details'!B$2+'Snowball Details'!B$7-('Snowball Details'!C55*(1+'Snowball Details'!B$6/12))),0)</f>
        <v>841</v>
      </c>
      <c r="C51" s="26">
        <f>IFERROR(IF(OR('Snowball Details'!C55=0,'Snowball Details'!C55*(1+'Snowball Details'!B$6/12)&lt;'Snowball Details'!B$7+'Snowball Details'!B$2),0,IF('Snowball Details'!C55*(1+'Snowball Details'!B$6/12)&lt;$V51,'Snowball Details'!C55*(1+'Snowball Details'!B$6/12)-'Snowball Details'!B$2-'Snowball Details'!B$7,SUM(D51,F51,H51,J51,L51,N51,P51,R51,T51))),0)</f>
        <v>0</v>
      </c>
      <c r="D51" s="26">
        <f>IFERROR(IF('Snowball Details'!E55*(1+'Snowball Details'!D$6/12)&gt;='Snowball Details'!D$7,0,'Snowball Details'!D$7-('Snowball Details'!E55*(1+'Snowball Details'!D$6/12))),0)</f>
        <v>240</v>
      </c>
      <c r="E51" s="26">
        <f>IFERROR(IF(OR('Snowball Details'!E55=0,'Snowball Details'!E55*(1+'Snowball Details'!D$6/12)&lt;'Snowball Details'!D$7),0,IF('Snowball Details'!E55*(1+'Snowball Details'!D$6/12)-'Snowball Details'!D$7&lt;$V51,'Snowball Details'!E55*(1+'Snowball Details'!D$6/12)-'Snowball Details'!D$7,SUM($V51-C51))),0)</f>
        <v>0</v>
      </c>
      <c r="F51" s="26">
        <f>IFERROR(IF('Snowball Details'!G55*(1+'Snowball Details'!F$6/12)&gt;='Snowball Details'!F$7,0,'Snowball Details'!F$7-('Snowball Details'!G55*(1+'Snowball Details'!F$6/12))),0)</f>
        <v>380</v>
      </c>
      <c r="G51" s="26">
        <f>IFERROR(IF(OR('Snowball Details'!G55=0,'Snowball Details'!G55*(1+'Snowball Details'!F$6/12)&lt;'Snowball Details'!F$7),0,IF('Snowball Details'!G55*(1+'Snowball Details'!F$6/12)-'Snowball Details'!F$7&lt;$V51-SUM(E51,C51),'Snowball Details'!G55*(1+'Snowball Details'!F$6/12)-'Snowball Details'!F$7,$V51-SUM(E51,C51))),0)</f>
        <v>0</v>
      </c>
      <c r="H51" s="26">
        <f>IFERROR(IF('Snowball Details'!I55*(1+'Snowball Details'!H$6/12)&gt;='Snowball Details'!H$7,0,'Snowball Details'!H$7-('Snowball Details'!I55*(1+'Snowball Details'!H$6/12))),0)</f>
        <v>600</v>
      </c>
      <c r="I51" s="26">
        <f>IFERROR(IF(OR('Snowball Details'!I55=0,'Snowball Details'!I55*(1+'Snowball Details'!H$6/12)&lt;'Snowball Details'!H$7),0,IF('Snowball Details'!I55*(1+'Snowball Details'!H$6/12)-'Snowball Details'!H$7&lt;$V51-SUM(G51,E51,C51),'Snowball Details'!I55*(1+'Snowball Details'!H$6/12)-'Snowball Details'!H$7,$V51-SUM(G51,E51,C51))),0)</f>
        <v>0</v>
      </c>
      <c r="J51" s="26">
        <f>IFERROR(IF('Snowball Details'!K55*(1+'Snowball Details'!J$6/12)&gt;='Snowball Details'!J$7,0,'Snowball Details'!J$7-('Snowball Details'!K55*(1+'Snowball Details'!J$6/12))),0)</f>
        <v>560</v>
      </c>
      <c r="K51" s="26">
        <f>IFERROR(IF(OR('Snowball Details'!K55=0,'Snowball Details'!K55*(1+'Snowball Details'!J$6/12)&lt;'Snowball Details'!J$7),0,IF('Snowball Details'!K55*(1+'Snowball Details'!J$6/12)-'Snowball Details'!J$7&lt;$V51-SUM(I51,G51,E51,C51),'Snowball Details'!K55*(1+'Snowball Details'!J$6/12)-'Snowball Details'!J$7,$V51-SUM(I51,G51,E51,C51))),0)</f>
        <v>0</v>
      </c>
      <c r="L51" s="26">
        <f>IFERROR(IF('Snowball Details'!M55*(1+'Snowball Details'!L$6/12)&gt;='Snowball Details'!L$7,0,'Snowball Details'!L$7-('Snowball Details'!M55*(1+'Snowball Details'!L$6/12))),0)</f>
        <v>0</v>
      </c>
      <c r="M51" s="26">
        <f>IFERROR(IF(OR('Snowball Details'!M55=0,'Snowball Details'!M55*(1+'Snowball Details'!L$6/12)&lt;'Snowball Details'!L$7),0,IF('Snowball Details'!M55*(1+'Snowball Details'!L$6/12)-'Snowball Details'!L$7&lt;$V51-SUM(K51,I51,G51,E51,C51),'Snowball Details'!M55*(1+'Snowball Details'!L$6/12)-'Snowball Details'!L$7,$V51-SUM(K51,I51,G51,E51,C51))),0)</f>
        <v>2621</v>
      </c>
      <c r="N51" s="26">
        <f>IFERROR(IF('Snowball Details'!O55*(1+'Snowball Details'!N$6/12)&gt;='Snowball Details'!N$7,0,'Snowball Details'!N$7-('Snowball Details'!O55*(1+'Snowball Details'!N$6/12))),0)</f>
        <v>0</v>
      </c>
      <c r="O51" s="26">
        <f>IFERROR(IF(OR('Snowball Details'!O55=0,('Snowball Details'!O55*(1+'Snowball Details'!N$6/12)&lt;'Snowball Details'!N$7)),0,IF('Snowball Details'!O55*(1+'Snowball Details'!N$6/12)-'Snowball Details'!N$7&lt;$V51-SUM(M51,K51,I51,G51,E51,C51),'Snowball Details'!O55*(1+'Snowball Details'!N$6/12)-'Snowball Details'!N$7,$V51-SUM(M51,K51,I51,G51,E51,C51))),0)</f>
        <v>0</v>
      </c>
      <c r="P51" s="26">
        <f>IFERROR(IF('Snowball Details'!Q55*(1+'Snowball Details'!P$6/12)&gt;='Snowball Details'!P$7,0,'Snowball Details'!P$7-('Snowball Details'!Q55*(1+'Snowball Details'!P$6/12))),0)</f>
        <v>0</v>
      </c>
      <c r="Q51" s="26">
        <f>IFERROR(IF(OR('Snowball Details'!Q55=0,('Snowball Details'!Q55*(1+'Snowball Details'!P$6/12)&lt;'Snowball Details'!P$7)),0,IF('Snowball Details'!Q55*(1+'Snowball Details'!P$6/12)-'Snowball Details'!P$7&lt;$V51-SUM(O51,M51,K51,I51,G51,E51,C51),'Snowball Details'!Q55*(1+'Snowball Details'!P$6/12)-'Snowball Details'!P$7,$V51-SUM(O51,M51,K51,I51,G51,E51,C51))),0)</f>
        <v>0</v>
      </c>
      <c r="R51" s="26">
        <f>IFERROR(IF('Snowball Details'!S55*(1+'Snowball Details'!R$6/12)&gt;='Snowball Details'!R$7,0,'Snowball Details'!R$7-('Snowball Details'!S55*(1+'Snowball Details'!R$6/12))),0)</f>
        <v>0</v>
      </c>
      <c r="S51" s="26">
        <f>IFERROR(IF(OR('Snowball Details'!S55=0,('Snowball Details'!S55*(1+'Snowball Details'!R$6/12)&lt;'Snowball Details'!R$7)),0,IF('Snowball Details'!S55*(1+'Snowball Details'!R$6/12)-'Snowball Details'!R$7&lt;$V51-SUM(Q51,O51,M51,K51,I51,G51,E51,C51),'Snowball Details'!S55*(1+'Snowball Details'!R$6/12)-'Snowball Details'!R$7,$V51-SUM(Q51,O51,M51,K51,I51,G51,E51,C51))),0)</f>
        <v>0</v>
      </c>
      <c r="T51" s="26">
        <f>IFERROR(IF('Snowball Details'!U55*(1+'Snowball Details'!T$6/12)&gt;='Snowball Details'!T$7,0,'Snowball Details'!T$7-('Snowball Details'!U55*(1+'Snowball Details'!T$6/12))),0)</f>
        <v>0</v>
      </c>
      <c r="U51" s="26">
        <f>IFERROR(IF(OR('Snowball Details'!U55=0,('Snowball Details'!U55*(1+'Snowball Details'!T$6/12)&lt;'Snowball Details'!T$7)),0,IF('Snowball Details'!U55*(1+'Snowball Details'!T$6/12)-'Snowball Details'!T$7&lt;$V51-SUM(S51,Q51,O51,M51,K51,I51,G51,E51,C51),'Snowball Details'!U55*(1+'Snowball Details'!T$6/12)-'Snowball Details'!T$7,$V51-SUM(S51,Q51,O51,M51,K51,I51,G51,E51,C51))),0)</f>
        <v>0</v>
      </c>
      <c r="V51" s="26">
        <f t="shared" si="0"/>
        <v>2621</v>
      </c>
      <c r="W51" s="26">
        <f t="shared" si="1"/>
        <v>2621</v>
      </c>
      <c r="X51" s="26">
        <f t="shared" si="2"/>
        <v>0</v>
      </c>
    </row>
    <row r="52" spans="1:24" x14ac:dyDescent="0.35">
      <c r="A52" s="9">
        <f t="shared" si="3"/>
        <v>46419</v>
      </c>
      <c r="B52" s="26">
        <f>IFERROR(IF('Snowball Details'!C56*(1+'Snowball Details'!B$6/12)&gt;='Snowball Details'!B$2+'Snowball Details'!B$7,0,'Snowball Details'!B$2+'Snowball Details'!B$7-('Snowball Details'!C56*(1+'Snowball Details'!B$6/12))),0)</f>
        <v>841</v>
      </c>
      <c r="C52" s="26">
        <f>IFERROR(IF(OR('Snowball Details'!C56=0,'Snowball Details'!C56*(1+'Snowball Details'!B$6/12)&lt;'Snowball Details'!B$7+'Snowball Details'!B$2),0,IF('Snowball Details'!C56*(1+'Snowball Details'!B$6/12)&lt;$V52,'Snowball Details'!C56*(1+'Snowball Details'!B$6/12)-'Snowball Details'!B$2-'Snowball Details'!B$7,SUM(D52,F52,H52,J52,L52,N52,P52,R52,T52))),0)</f>
        <v>0</v>
      </c>
      <c r="D52" s="26">
        <f>IFERROR(IF('Snowball Details'!E56*(1+'Snowball Details'!D$6/12)&gt;='Snowball Details'!D$7,0,'Snowball Details'!D$7-('Snowball Details'!E56*(1+'Snowball Details'!D$6/12))),0)</f>
        <v>240</v>
      </c>
      <c r="E52" s="26">
        <f>IFERROR(IF(OR('Snowball Details'!E56=0,'Snowball Details'!E56*(1+'Snowball Details'!D$6/12)&lt;'Snowball Details'!D$7),0,IF('Snowball Details'!E56*(1+'Snowball Details'!D$6/12)-'Snowball Details'!D$7&lt;$V52,'Snowball Details'!E56*(1+'Snowball Details'!D$6/12)-'Snowball Details'!D$7,SUM($V52-C52))),0)</f>
        <v>0</v>
      </c>
      <c r="F52" s="26">
        <f>IFERROR(IF('Snowball Details'!G56*(1+'Snowball Details'!F$6/12)&gt;='Snowball Details'!F$7,0,'Snowball Details'!F$7-('Snowball Details'!G56*(1+'Snowball Details'!F$6/12))),0)</f>
        <v>380</v>
      </c>
      <c r="G52" s="26">
        <f>IFERROR(IF(OR('Snowball Details'!G56=0,'Snowball Details'!G56*(1+'Snowball Details'!F$6/12)&lt;'Snowball Details'!F$7),0,IF('Snowball Details'!G56*(1+'Snowball Details'!F$6/12)-'Snowball Details'!F$7&lt;$V52-SUM(E52,C52),'Snowball Details'!G56*(1+'Snowball Details'!F$6/12)-'Snowball Details'!F$7,$V52-SUM(E52,C52))),0)</f>
        <v>0</v>
      </c>
      <c r="H52" s="26">
        <f>IFERROR(IF('Snowball Details'!I56*(1+'Snowball Details'!H$6/12)&gt;='Snowball Details'!H$7,0,'Snowball Details'!H$7-('Snowball Details'!I56*(1+'Snowball Details'!H$6/12))),0)</f>
        <v>600</v>
      </c>
      <c r="I52" s="26">
        <f>IFERROR(IF(OR('Snowball Details'!I56=0,'Snowball Details'!I56*(1+'Snowball Details'!H$6/12)&lt;'Snowball Details'!H$7),0,IF('Snowball Details'!I56*(1+'Snowball Details'!H$6/12)-'Snowball Details'!H$7&lt;$V52-SUM(G52,E52,C52),'Snowball Details'!I56*(1+'Snowball Details'!H$6/12)-'Snowball Details'!H$7,$V52-SUM(G52,E52,C52))),0)</f>
        <v>0</v>
      </c>
      <c r="J52" s="26">
        <f>IFERROR(IF('Snowball Details'!K56*(1+'Snowball Details'!J$6/12)&gt;='Snowball Details'!J$7,0,'Snowball Details'!J$7-('Snowball Details'!K56*(1+'Snowball Details'!J$6/12))),0)</f>
        <v>560</v>
      </c>
      <c r="K52" s="26">
        <f>IFERROR(IF(OR('Snowball Details'!K56=0,'Snowball Details'!K56*(1+'Snowball Details'!J$6/12)&lt;'Snowball Details'!J$7),0,IF('Snowball Details'!K56*(1+'Snowball Details'!J$6/12)-'Snowball Details'!J$7&lt;$V52-SUM(I52,G52,E52,C52),'Snowball Details'!K56*(1+'Snowball Details'!J$6/12)-'Snowball Details'!J$7,$V52-SUM(I52,G52,E52,C52))),0)</f>
        <v>0</v>
      </c>
      <c r="L52" s="26">
        <f>IFERROR(IF('Snowball Details'!M56*(1+'Snowball Details'!L$6/12)&gt;='Snowball Details'!L$7,0,'Snowball Details'!L$7-('Snowball Details'!M56*(1+'Snowball Details'!L$6/12))),0)</f>
        <v>0</v>
      </c>
      <c r="M52" s="26">
        <f>IFERROR(IF(OR('Snowball Details'!M56=0,'Snowball Details'!M56*(1+'Snowball Details'!L$6/12)&lt;'Snowball Details'!L$7),0,IF('Snowball Details'!M56*(1+'Snowball Details'!L$6/12)-'Snowball Details'!L$7&lt;$V52-SUM(K52,I52,G52,E52,C52),'Snowball Details'!M56*(1+'Snowball Details'!L$6/12)-'Snowball Details'!L$7,$V52-SUM(K52,I52,G52,E52,C52))),0)</f>
        <v>2621</v>
      </c>
      <c r="N52" s="26">
        <f>IFERROR(IF('Snowball Details'!O56*(1+'Snowball Details'!N$6/12)&gt;='Snowball Details'!N$7,0,'Snowball Details'!N$7-('Snowball Details'!O56*(1+'Snowball Details'!N$6/12))),0)</f>
        <v>0</v>
      </c>
      <c r="O52" s="26">
        <f>IFERROR(IF(OR('Snowball Details'!O56=0,('Snowball Details'!O56*(1+'Snowball Details'!N$6/12)&lt;'Snowball Details'!N$7)),0,IF('Snowball Details'!O56*(1+'Snowball Details'!N$6/12)-'Snowball Details'!N$7&lt;$V52-SUM(M52,K52,I52,G52,E52,C52),'Snowball Details'!O56*(1+'Snowball Details'!N$6/12)-'Snowball Details'!N$7,$V52-SUM(M52,K52,I52,G52,E52,C52))),0)</f>
        <v>0</v>
      </c>
      <c r="P52" s="26">
        <f>IFERROR(IF('Snowball Details'!Q56*(1+'Snowball Details'!P$6/12)&gt;='Snowball Details'!P$7,0,'Snowball Details'!P$7-('Snowball Details'!Q56*(1+'Snowball Details'!P$6/12))),0)</f>
        <v>0</v>
      </c>
      <c r="Q52" s="26">
        <f>IFERROR(IF(OR('Snowball Details'!Q56=0,('Snowball Details'!Q56*(1+'Snowball Details'!P$6/12)&lt;'Snowball Details'!P$7)),0,IF('Snowball Details'!Q56*(1+'Snowball Details'!P$6/12)-'Snowball Details'!P$7&lt;$V52-SUM(O52,M52,K52,I52,G52,E52,C52),'Snowball Details'!Q56*(1+'Snowball Details'!P$6/12)-'Snowball Details'!P$7,$V52-SUM(O52,M52,K52,I52,G52,E52,C52))),0)</f>
        <v>0</v>
      </c>
      <c r="R52" s="26">
        <f>IFERROR(IF('Snowball Details'!S56*(1+'Snowball Details'!R$6/12)&gt;='Snowball Details'!R$7,0,'Snowball Details'!R$7-('Snowball Details'!S56*(1+'Snowball Details'!R$6/12))),0)</f>
        <v>0</v>
      </c>
      <c r="S52" s="26">
        <f>IFERROR(IF(OR('Snowball Details'!S56=0,('Snowball Details'!S56*(1+'Snowball Details'!R$6/12)&lt;'Snowball Details'!R$7)),0,IF('Snowball Details'!S56*(1+'Snowball Details'!R$6/12)-'Snowball Details'!R$7&lt;$V52-SUM(Q52,O52,M52,K52,I52,G52,E52,C52),'Snowball Details'!S56*(1+'Snowball Details'!R$6/12)-'Snowball Details'!R$7,$V52-SUM(Q52,O52,M52,K52,I52,G52,E52,C52))),0)</f>
        <v>0</v>
      </c>
      <c r="T52" s="26">
        <f>IFERROR(IF('Snowball Details'!U56*(1+'Snowball Details'!T$6/12)&gt;='Snowball Details'!T$7,0,'Snowball Details'!T$7-('Snowball Details'!U56*(1+'Snowball Details'!T$6/12))),0)</f>
        <v>0</v>
      </c>
      <c r="U52" s="26">
        <f>IFERROR(IF(OR('Snowball Details'!U56=0,('Snowball Details'!U56*(1+'Snowball Details'!T$6/12)&lt;'Snowball Details'!T$7)),0,IF('Snowball Details'!U56*(1+'Snowball Details'!T$6/12)-'Snowball Details'!T$7&lt;$V52-SUM(S52,Q52,O52,M52,K52,I52,G52,E52,C52),'Snowball Details'!U56*(1+'Snowball Details'!T$6/12)-'Snowball Details'!T$7,$V52-SUM(S52,Q52,O52,M52,K52,I52,G52,E52,C52))),0)</f>
        <v>0</v>
      </c>
      <c r="V52" s="26">
        <f t="shared" si="0"/>
        <v>2621</v>
      </c>
      <c r="W52" s="26">
        <f t="shared" si="1"/>
        <v>2621</v>
      </c>
      <c r="X52" s="26">
        <f t="shared" si="2"/>
        <v>0</v>
      </c>
    </row>
    <row r="53" spans="1:24" x14ac:dyDescent="0.35">
      <c r="A53" s="9">
        <f t="shared" si="3"/>
        <v>46447</v>
      </c>
      <c r="B53" s="26">
        <f>IFERROR(IF('Snowball Details'!C57*(1+'Snowball Details'!B$6/12)&gt;='Snowball Details'!B$2+'Snowball Details'!B$7,0,'Snowball Details'!B$2+'Snowball Details'!B$7-('Snowball Details'!C57*(1+'Snowball Details'!B$6/12))),0)</f>
        <v>841</v>
      </c>
      <c r="C53" s="26">
        <f>IFERROR(IF(OR('Snowball Details'!C57=0,'Snowball Details'!C57*(1+'Snowball Details'!B$6/12)&lt;'Snowball Details'!B$7+'Snowball Details'!B$2),0,IF('Snowball Details'!C57*(1+'Snowball Details'!B$6/12)&lt;$V53,'Snowball Details'!C57*(1+'Snowball Details'!B$6/12)-'Snowball Details'!B$2-'Snowball Details'!B$7,SUM(D53,F53,H53,J53,L53,N53,P53,R53,T53))),0)</f>
        <v>0</v>
      </c>
      <c r="D53" s="26">
        <f>IFERROR(IF('Snowball Details'!E57*(1+'Snowball Details'!D$6/12)&gt;='Snowball Details'!D$7,0,'Snowball Details'!D$7-('Snowball Details'!E57*(1+'Snowball Details'!D$6/12))),0)</f>
        <v>240</v>
      </c>
      <c r="E53" s="26">
        <f>IFERROR(IF(OR('Snowball Details'!E57=0,'Snowball Details'!E57*(1+'Snowball Details'!D$6/12)&lt;'Snowball Details'!D$7),0,IF('Snowball Details'!E57*(1+'Snowball Details'!D$6/12)-'Snowball Details'!D$7&lt;$V53,'Snowball Details'!E57*(1+'Snowball Details'!D$6/12)-'Snowball Details'!D$7,SUM($V53-C53))),0)</f>
        <v>0</v>
      </c>
      <c r="F53" s="26">
        <f>IFERROR(IF('Snowball Details'!G57*(1+'Snowball Details'!F$6/12)&gt;='Snowball Details'!F$7,0,'Snowball Details'!F$7-('Snowball Details'!G57*(1+'Snowball Details'!F$6/12))),0)</f>
        <v>380</v>
      </c>
      <c r="G53" s="26">
        <f>IFERROR(IF(OR('Snowball Details'!G57=0,'Snowball Details'!G57*(1+'Snowball Details'!F$6/12)&lt;'Snowball Details'!F$7),0,IF('Snowball Details'!G57*(1+'Snowball Details'!F$6/12)-'Snowball Details'!F$7&lt;$V53-SUM(E53,C53),'Snowball Details'!G57*(1+'Snowball Details'!F$6/12)-'Snowball Details'!F$7,$V53-SUM(E53,C53))),0)</f>
        <v>0</v>
      </c>
      <c r="H53" s="26">
        <f>IFERROR(IF('Snowball Details'!I57*(1+'Snowball Details'!H$6/12)&gt;='Snowball Details'!H$7,0,'Snowball Details'!H$7-('Snowball Details'!I57*(1+'Snowball Details'!H$6/12))),0)</f>
        <v>600</v>
      </c>
      <c r="I53" s="26">
        <f>IFERROR(IF(OR('Snowball Details'!I57=0,'Snowball Details'!I57*(1+'Snowball Details'!H$6/12)&lt;'Snowball Details'!H$7),0,IF('Snowball Details'!I57*(1+'Snowball Details'!H$6/12)-'Snowball Details'!H$7&lt;$V53-SUM(G53,E53,C53),'Snowball Details'!I57*(1+'Snowball Details'!H$6/12)-'Snowball Details'!H$7,$V53-SUM(G53,E53,C53))),0)</f>
        <v>0</v>
      </c>
      <c r="J53" s="26">
        <f>IFERROR(IF('Snowball Details'!K57*(1+'Snowball Details'!J$6/12)&gt;='Snowball Details'!J$7,0,'Snowball Details'!J$7-('Snowball Details'!K57*(1+'Snowball Details'!J$6/12))),0)</f>
        <v>560</v>
      </c>
      <c r="K53" s="26">
        <f>IFERROR(IF(OR('Snowball Details'!K57=0,'Snowball Details'!K57*(1+'Snowball Details'!J$6/12)&lt;'Snowball Details'!J$7),0,IF('Snowball Details'!K57*(1+'Snowball Details'!J$6/12)-'Snowball Details'!J$7&lt;$V53-SUM(I53,G53,E53,C53),'Snowball Details'!K57*(1+'Snowball Details'!J$6/12)-'Snowball Details'!J$7,$V53-SUM(I53,G53,E53,C53))),0)</f>
        <v>0</v>
      </c>
      <c r="L53" s="26">
        <f>IFERROR(IF('Snowball Details'!M57*(1+'Snowball Details'!L$6/12)&gt;='Snowball Details'!L$7,0,'Snowball Details'!L$7-('Snowball Details'!M57*(1+'Snowball Details'!L$6/12))),0)</f>
        <v>0</v>
      </c>
      <c r="M53" s="26">
        <f>IFERROR(IF(OR('Snowball Details'!M57=0,'Snowball Details'!M57*(1+'Snowball Details'!L$6/12)&lt;'Snowball Details'!L$7),0,IF('Snowball Details'!M57*(1+'Snowball Details'!L$6/12)-'Snowball Details'!L$7&lt;$V53-SUM(K53,I53,G53,E53,C53),'Snowball Details'!M57*(1+'Snowball Details'!L$6/12)-'Snowball Details'!L$7,$V53-SUM(K53,I53,G53,E53,C53))),0)</f>
        <v>2621</v>
      </c>
      <c r="N53" s="26">
        <f>IFERROR(IF('Snowball Details'!O57*(1+'Snowball Details'!N$6/12)&gt;='Snowball Details'!N$7,0,'Snowball Details'!N$7-('Snowball Details'!O57*(1+'Snowball Details'!N$6/12))),0)</f>
        <v>0</v>
      </c>
      <c r="O53" s="26">
        <f>IFERROR(IF(OR('Snowball Details'!O57=0,('Snowball Details'!O57*(1+'Snowball Details'!N$6/12)&lt;'Snowball Details'!N$7)),0,IF('Snowball Details'!O57*(1+'Snowball Details'!N$6/12)-'Snowball Details'!N$7&lt;$V53-SUM(M53,K53,I53,G53,E53,C53),'Snowball Details'!O57*(1+'Snowball Details'!N$6/12)-'Snowball Details'!N$7,$V53-SUM(M53,K53,I53,G53,E53,C53))),0)</f>
        <v>0</v>
      </c>
      <c r="P53" s="26">
        <f>IFERROR(IF('Snowball Details'!Q57*(1+'Snowball Details'!P$6/12)&gt;='Snowball Details'!P$7,0,'Snowball Details'!P$7-('Snowball Details'!Q57*(1+'Snowball Details'!P$6/12))),0)</f>
        <v>0</v>
      </c>
      <c r="Q53" s="26">
        <f>IFERROR(IF(OR('Snowball Details'!Q57=0,('Snowball Details'!Q57*(1+'Snowball Details'!P$6/12)&lt;'Snowball Details'!P$7)),0,IF('Snowball Details'!Q57*(1+'Snowball Details'!P$6/12)-'Snowball Details'!P$7&lt;$V53-SUM(O53,M53,K53,I53,G53,E53,C53),'Snowball Details'!Q57*(1+'Snowball Details'!P$6/12)-'Snowball Details'!P$7,$V53-SUM(O53,M53,K53,I53,G53,E53,C53))),0)</f>
        <v>0</v>
      </c>
      <c r="R53" s="26">
        <f>IFERROR(IF('Snowball Details'!S57*(1+'Snowball Details'!R$6/12)&gt;='Snowball Details'!R$7,0,'Snowball Details'!R$7-('Snowball Details'!S57*(1+'Snowball Details'!R$6/12))),0)</f>
        <v>0</v>
      </c>
      <c r="S53" s="26">
        <f>IFERROR(IF(OR('Snowball Details'!S57=0,('Snowball Details'!S57*(1+'Snowball Details'!R$6/12)&lt;'Snowball Details'!R$7)),0,IF('Snowball Details'!S57*(1+'Snowball Details'!R$6/12)-'Snowball Details'!R$7&lt;$V53-SUM(Q53,O53,M53,K53,I53,G53,E53,C53),'Snowball Details'!S57*(1+'Snowball Details'!R$6/12)-'Snowball Details'!R$7,$V53-SUM(Q53,O53,M53,K53,I53,G53,E53,C53))),0)</f>
        <v>0</v>
      </c>
      <c r="T53" s="26">
        <f>IFERROR(IF('Snowball Details'!U57*(1+'Snowball Details'!T$6/12)&gt;='Snowball Details'!T$7,0,'Snowball Details'!T$7-('Snowball Details'!U57*(1+'Snowball Details'!T$6/12))),0)</f>
        <v>0</v>
      </c>
      <c r="U53" s="26">
        <f>IFERROR(IF(OR('Snowball Details'!U57=0,('Snowball Details'!U57*(1+'Snowball Details'!T$6/12)&lt;'Snowball Details'!T$7)),0,IF('Snowball Details'!U57*(1+'Snowball Details'!T$6/12)-'Snowball Details'!T$7&lt;$V53-SUM(S53,Q53,O53,M53,K53,I53,G53,E53,C53),'Snowball Details'!U57*(1+'Snowball Details'!T$6/12)-'Snowball Details'!T$7,$V53-SUM(S53,Q53,O53,M53,K53,I53,G53,E53,C53))),0)</f>
        <v>0</v>
      </c>
      <c r="V53" s="26">
        <f t="shared" si="0"/>
        <v>2621</v>
      </c>
      <c r="W53" s="26">
        <f t="shared" si="1"/>
        <v>2621</v>
      </c>
      <c r="X53" s="26">
        <f t="shared" si="2"/>
        <v>0</v>
      </c>
    </row>
    <row r="54" spans="1:24" x14ac:dyDescent="0.35">
      <c r="A54" s="9">
        <f t="shared" si="3"/>
        <v>46478</v>
      </c>
      <c r="B54" s="26">
        <f>IFERROR(IF('Snowball Details'!C58*(1+'Snowball Details'!B$6/12)&gt;='Snowball Details'!B$2+'Snowball Details'!B$7,0,'Snowball Details'!B$2+'Snowball Details'!B$7-('Snowball Details'!C58*(1+'Snowball Details'!B$6/12))),0)</f>
        <v>841</v>
      </c>
      <c r="C54" s="26">
        <f>IFERROR(IF(OR('Snowball Details'!C58=0,'Snowball Details'!C58*(1+'Snowball Details'!B$6/12)&lt;'Snowball Details'!B$7+'Snowball Details'!B$2),0,IF('Snowball Details'!C58*(1+'Snowball Details'!B$6/12)&lt;$V54,'Snowball Details'!C58*(1+'Snowball Details'!B$6/12)-'Snowball Details'!B$2-'Snowball Details'!B$7,SUM(D54,F54,H54,J54,L54,N54,P54,R54,T54))),0)</f>
        <v>0</v>
      </c>
      <c r="D54" s="26">
        <f>IFERROR(IF('Snowball Details'!E58*(1+'Snowball Details'!D$6/12)&gt;='Snowball Details'!D$7,0,'Snowball Details'!D$7-('Snowball Details'!E58*(1+'Snowball Details'!D$6/12))),0)</f>
        <v>240</v>
      </c>
      <c r="E54" s="26">
        <f>IFERROR(IF(OR('Snowball Details'!E58=0,'Snowball Details'!E58*(1+'Snowball Details'!D$6/12)&lt;'Snowball Details'!D$7),0,IF('Snowball Details'!E58*(1+'Snowball Details'!D$6/12)-'Snowball Details'!D$7&lt;$V54,'Snowball Details'!E58*(1+'Snowball Details'!D$6/12)-'Snowball Details'!D$7,SUM($V54-C54))),0)</f>
        <v>0</v>
      </c>
      <c r="F54" s="26">
        <f>IFERROR(IF('Snowball Details'!G58*(1+'Snowball Details'!F$6/12)&gt;='Snowball Details'!F$7,0,'Snowball Details'!F$7-('Snowball Details'!G58*(1+'Snowball Details'!F$6/12))),0)</f>
        <v>380</v>
      </c>
      <c r="G54" s="26">
        <f>IFERROR(IF(OR('Snowball Details'!G58=0,'Snowball Details'!G58*(1+'Snowball Details'!F$6/12)&lt;'Snowball Details'!F$7),0,IF('Snowball Details'!G58*(1+'Snowball Details'!F$6/12)-'Snowball Details'!F$7&lt;$V54-SUM(E54,C54),'Snowball Details'!G58*(1+'Snowball Details'!F$6/12)-'Snowball Details'!F$7,$V54-SUM(E54,C54))),0)</f>
        <v>0</v>
      </c>
      <c r="H54" s="26">
        <f>IFERROR(IF('Snowball Details'!I58*(1+'Snowball Details'!H$6/12)&gt;='Snowball Details'!H$7,0,'Snowball Details'!H$7-('Snowball Details'!I58*(1+'Snowball Details'!H$6/12))),0)</f>
        <v>600</v>
      </c>
      <c r="I54" s="26">
        <f>IFERROR(IF(OR('Snowball Details'!I58=0,'Snowball Details'!I58*(1+'Snowball Details'!H$6/12)&lt;'Snowball Details'!H$7),0,IF('Snowball Details'!I58*(1+'Snowball Details'!H$6/12)-'Snowball Details'!H$7&lt;$V54-SUM(G54,E54,C54),'Snowball Details'!I58*(1+'Snowball Details'!H$6/12)-'Snowball Details'!H$7,$V54-SUM(G54,E54,C54))),0)</f>
        <v>0</v>
      </c>
      <c r="J54" s="26">
        <f>IFERROR(IF('Snowball Details'!K58*(1+'Snowball Details'!J$6/12)&gt;='Snowball Details'!J$7,0,'Snowball Details'!J$7-('Snowball Details'!K58*(1+'Snowball Details'!J$6/12))),0)</f>
        <v>560</v>
      </c>
      <c r="K54" s="26">
        <f>IFERROR(IF(OR('Snowball Details'!K58=0,'Snowball Details'!K58*(1+'Snowball Details'!J$6/12)&lt;'Snowball Details'!J$7),0,IF('Snowball Details'!K58*(1+'Snowball Details'!J$6/12)-'Snowball Details'!J$7&lt;$V54-SUM(I54,G54,E54,C54),'Snowball Details'!K58*(1+'Snowball Details'!J$6/12)-'Snowball Details'!J$7,$V54-SUM(I54,G54,E54,C54))),0)</f>
        <v>0</v>
      </c>
      <c r="L54" s="26">
        <f>IFERROR(IF('Snowball Details'!M58*(1+'Snowball Details'!L$6/12)&gt;='Snowball Details'!L$7,0,'Snowball Details'!L$7-('Snowball Details'!M58*(1+'Snowball Details'!L$6/12))),0)</f>
        <v>0</v>
      </c>
      <c r="M54" s="26">
        <f>IFERROR(IF(OR('Snowball Details'!M58=0,'Snowball Details'!M58*(1+'Snowball Details'!L$6/12)&lt;'Snowball Details'!L$7),0,IF('Snowball Details'!M58*(1+'Snowball Details'!L$6/12)-'Snowball Details'!L$7&lt;$V54-SUM(K54,I54,G54,E54,C54),'Snowball Details'!M58*(1+'Snowball Details'!L$6/12)-'Snowball Details'!L$7,$V54-SUM(K54,I54,G54,E54,C54))),0)</f>
        <v>2621</v>
      </c>
      <c r="N54" s="26">
        <f>IFERROR(IF('Snowball Details'!O58*(1+'Snowball Details'!N$6/12)&gt;='Snowball Details'!N$7,0,'Snowball Details'!N$7-('Snowball Details'!O58*(1+'Snowball Details'!N$6/12))),0)</f>
        <v>0</v>
      </c>
      <c r="O54" s="26">
        <f>IFERROR(IF(OR('Snowball Details'!O58=0,('Snowball Details'!O58*(1+'Snowball Details'!N$6/12)&lt;'Snowball Details'!N$7)),0,IF('Snowball Details'!O58*(1+'Snowball Details'!N$6/12)-'Snowball Details'!N$7&lt;$V54-SUM(M54,K54,I54,G54,E54,C54),'Snowball Details'!O58*(1+'Snowball Details'!N$6/12)-'Snowball Details'!N$7,$V54-SUM(M54,K54,I54,G54,E54,C54))),0)</f>
        <v>0</v>
      </c>
      <c r="P54" s="26">
        <f>IFERROR(IF('Snowball Details'!Q58*(1+'Snowball Details'!P$6/12)&gt;='Snowball Details'!P$7,0,'Snowball Details'!P$7-('Snowball Details'!Q58*(1+'Snowball Details'!P$6/12))),0)</f>
        <v>0</v>
      </c>
      <c r="Q54" s="26">
        <f>IFERROR(IF(OR('Snowball Details'!Q58=0,('Snowball Details'!Q58*(1+'Snowball Details'!P$6/12)&lt;'Snowball Details'!P$7)),0,IF('Snowball Details'!Q58*(1+'Snowball Details'!P$6/12)-'Snowball Details'!P$7&lt;$V54-SUM(O54,M54,K54,I54,G54,E54,C54),'Snowball Details'!Q58*(1+'Snowball Details'!P$6/12)-'Snowball Details'!P$7,$V54-SUM(O54,M54,K54,I54,G54,E54,C54))),0)</f>
        <v>0</v>
      </c>
      <c r="R54" s="26">
        <f>IFERROR(IF('Snowball Details'!S58*(1+'Snowball Details'!R$6/12)&gt;='Snowball Details'!R$7,0,'Snowball Details'!R$7-('Snowball Details'!S58*(1+'Snowball Details'!R$6/12))),0)</f>
        <v>0</v>
      </c>
      <c r="S54" s="26">
        <f>IFERROR(IF(OR('Snowball Details'!S58=0,('Snowball Details'!S58*(1+'Snowball Details'!R$6/12)&lt;'Snowball Details'!R$7)),0,IF('Snowball Details'!S58*(1+'Snowball Details'!R$6/12)-'Snowball Details'!R$7&lt;$V54-SUM(Q54,O54,M54,K54,I54,G54,E54,C54),'Snowball Details'!S58*(1+'Snowball Details'!R$6/12)-'Snowball Details'!R$7,$V54-SUM(Q54,O54,M54,K54,I54,G54,E54,C54))),0)</f>
        <v>0</v>
      </c>
      <c r="T54" s="26">
        <f>IFERROR(IF('Snowball Details'!U58*(1+'Snowball Details'!T$6/12)&gt;='Snowball Details'!T$7,0,'Snowball Details'!T$7-('Snowball Details'!U58*(1+'Snowball Details'!T$6/12))),0)</f>
        <v>0</v>
      </c>
      <c r="U54" s="26">
        <f>IFERROR(IF(OR('Snowball Details'!U58=0,('Snowball Details'!U58*(1+'Snowball Details'!T$6/12)&lt;'Snowball Details'!T$7)),0,IF('Snowball Details'!U58*(1+'Snowball Details'!T$6/12)-'Snowball Details'!T$7&lt;$V54-SUM(S54,Q54,O54,M54,K54,I54,G54,E54,C54),'Snowball Details'!U58*(1+'Snowball Details'!T$6/12)-'Snowball Details'!T$7,$V54-SUM(S54,Q54,O54,M54,K54,I54,G54,E54,C54))),0)</f>
        <v>0</v>
      </c>
      <c r="V54" s="26">
        <f t="shared" si="0"/>
        <v>2621</v>
      </c>
      <c r="W54" s="26">
        <f t="shared" si="1"/>
        <v>2621</v>
      </c>
      <c r="X54" s="26">
        <f t="shared" si="2"/>
        <v>0</v>
      </c>
    </row>
    <row r="55" spans="1:24" x14ac:dyDescent="0.35">
      <c r="A55" s="9">
        <f t="shared" si="3"/>
        <v>46508</v>
      </c>
      <c r="B55" s="26">
        <f>IFERROR(IF('Snowball Details'!C59*(1+'Snowball Details'!B$6/12)&gt;='Snowball Details'!B$2+'Snowball Details'!B$7,0,'Snowball Details'!B$2+'Snowball Details'!B$7-('Snowball Details'!C59*(1+'Snowball Details'!B$6/12))),0)</f>
        <v>841</v>
      </c>
      <c r="C55" s="26">
        <f>IFERROR(IF(OR('Snowball Details'!C59=0,'Snowball Details'!C59*(1+'Snowball Details'!B$6/12)&lt;'Snowball Details'!B$7+'Snowball Details'!B$2),0,IF('Snowball Details'!C59*(1+'Snowball Details'!B$6/12)&lt;$V55,'Snowball Details'!C59*(1+'Snowball Details'!B$6/12)-'Snowball Details'!B$2-'Snowball Details'!B$7,SUM(D55,F55,H55,J55,L55,N55,P55,R55,T55))),0)</f>
        <v>0</v>
      </c>
      <c r="D55" s="26">
        <f>IFERROR(IF('Snowball Details'!E59*(1+'Snowball Details'!D$6/12)&gt;='Snowball Details'!D$7,0,'Snowball Details'!D$7-('Snowball Details'!E59*(1+'Snowball Details'!D$6/12))),0)</f>
        <v>240</v>
      </c>
      <c r="E55" s="26">
        <f>IFERROR(IF(OR('Snowball Details'!E59=0,'Snowball Details'!E59*(1+'Snowball Details'!D$6/12)&lt;'Snowball Details'!D$7),0,IF('Snowball Details'!E59*(1+'Snowball Details'!D$6/12)-'Snowball Details'!D$7&lt;$V55,'Snowball Details'!E59*(1+'Snowball Details'!D$6/12)-'Snowball Details'!D$7,SUM($V55-C55))),0)</f>
        <v>0</v>
      </c>
      <c r="F55" s="26">
        <f>IFERROR(IF('Snowball Details'!G59*(1+'Snowball Details'!F$6/12)&gt;='Snowball Details'!F$7,0,'Snowball Details'!F$7-('Snowball Details'!G59*(1+'Snowball Details'!F$6/12))),0)</f>
        <v>380</v>
      </c>
      <c r="G55" s="26">
        <f>IFERROR(IF(OR('Snowball Details'!G59=0,'Snowball Details'!G59*(1+'Snowball Details'!F$6/12)&lt;'Snowball Details'!F$7),0,IF('Snowball Details'!G59*(1+'Snowball Details'!F$6/12)-'Snowball Details'!F$7&lt;$V55-SUM(E55,C55),'Snowball Details'!G59*(1+'Snowball Details'!F$6/12)-'Snowball Details'!F$7,$V55-SUM(E55,C55))),0)</f>
        <v>0</v>
      </c>
      <c r="H55" s="26">
        <f>IFERROR(IF('Snowball Details'!I59*(1+'Snowball Details'!H$6/12)&gt;='Snowball Details'!H$7,0,'Snowball Details'!H$7-('Snowball Details'!I59*(1+'Snowball Details'!H$6/12))),0)</f>
        <v>600</v>
      </c>
      <c r="I55" s="26">
        <f>IFERROR(IF(OR('Snowball Details'!I59=0,'Snowball Details'!I59*(1+'Snowball Details'!H$6/12)&lt;'Snowball Details'!H$7),0,IF('Snowball Details'!I59*(1+'Snowball Details'!H$6/12)-'Snowball Details'!H$7&lt;$V55-SUM(G55,E55,C55),'Snowball Details'!I59*(1+'Snowball Details'!H$6/12)-'Snowball Details'!H$7,$V55-SUM(G55,E55,C55))),0)</f>
        <v>0</v>
      </c>
      <c r="J55" s="26">
        <f>IFERROR(IF('Snowball Details'!K59*(1+'Snowball Details'!J$6/12)&gt;='Snowball Details'!J$7,0,'Snowball Details'!J$7-('Snowball Details'!K59*(1+'Snowball Details'!J$6/12))),0)</f>
        <v>560</v>
      </c>
      <c r="K55" s="26">
        <f>IFERROR(IF(OR('Snowball Details'!K59=0,'Snowball Details'!K59*(1+'Snowball Details'!J$6/12)&lt;'Snowball Details'!J$7),0,IF('Snowball Details'!K59*(1+'Snowball Details'!J$6/12)-'Snowball Details'!J$7&lt;$V55-SUM(I55,G55,E55,C55),'Snowball Details'!K59*(1+'Snowball Details'!J$6/12)-'Snowball Details'!J$7,$V55-SUM(I55,G55,E55,C55))),0)</f>
        <v>0</v>
      </c>
      <c r="L55" s="26">
        <f>IFERROR(IF('Snowball Details'!M59*(1+'Snowball Details'!L$6/12)&gt;='Snowball Details'!L$7,0,'Snowball Details'!L$7-('Snowball Details'!M59*(1+'Snowball Details'!L$6/12))),0)</f>
        <v>104.71356837867199</v>
      </c>
      <c r="M55" s="26">
        <f>IFERROR(IF(OR('Snowball Details'!M59=0,'Snowball Details'!M59*(1+'Snowball Details'!L$6/12)&lt;'Snowball Details'!L$7),0,IF('Snowball Details'!M59*(1+'Snowball Details'!L$6/12)-'Snowball Details'!L$7&lt;$V55-SUM(K55,I55,G55,E55,C55),'Snowball Details'!M59*(1+'Snowball Details'!L$6/12)-'Snowball Details'!L$7,$V55-SUM(K55,I55,G55,E55,C55))),0)</f>
        <v>0</v>
      </c>
      <c r="N55" s="26">
        <f>IFERROR(IF('Snowball Details'!O59*(1+'Snowball Details'!N$6/12)&gt;='Snowball Details'!N$7,0,'Snowball Details'!N$7-('Snowball Details'!O59*(1+'Snowball Details'!N$6/12))),0)</f>
        <v>0</v>
      </c>
      <c r="O55" s="26">
        <f>IFERROR(IF(OR('Snowball Details'!O59=0,('Snowball Details'!O59*(1+'Snowball Details'!N$6/12)&lt;'Snowball Details'!N$7)),0,IF('Snowball Details'!O59*(1+'Snowball Details'!N$6/12)-'Snowball Details'!N$7&lt;$V55-SUM(M55,K55,I55,G55,E55,C55),'Snowball Details'!O59*(1+'Snowball Details'!N$6/12)-'Snowball Details'!N$7,$V55-SUM(M55,K55,I55,G55,E55,C55))),0)</f>
        <v>2725.7135683786719</v>
      </c>
      <c r="P55" s="26">
        <f>IFERROR(IF('Snowball Details'!Q59*(1+'Snowball Details'!P$6/12)&gt;='Snowball Details'!P$7,0,'Snowball Details'!P$7-('Snowball Details'!Q59*(1+'Snowball Details'!P$6/12))),0)</f>
        <v>0</v>
      </c>
      <c r="Q55" s="26">
        <f>IFERROR(IF(OR('Snowball Details'!Q59=0,('Snowball Details'!Q59*(1+'Snowball Details'!P$6/12)&lt;'Snowball Details'!P$7)),0,IF('Snowball Details'!Q59*(1+'Snowball Details'!P$6/12)-'Snowball Details'!P$7&lt;$V55-SUM(O55,M55,K55,I55,G55,E55,C55),'Snowball Details'!Q59*(1+'Snowball Details'!P$6/12)-'Snowball Details'!P$7,$V55-SUM(O55,M55,K55,I55,G55,E55,C55))),0)</f>
        <v>0</v>
      </c>
      <c r="R55" s="26">
        <f>IFERROR(IF('Snowball Details'!S59*(1+'Snowball Details'!R$6/12)&gt;='Snowball Details'!R$7,0,'Snowball Details'!R$7-('Snowball Details'!S59*(1+'Snowball Details'!R$6/12))),0)</f>
        <v>0</v>
      </c>
      <c r="S55" s="26">
        <f>IFERROR(IF(OR('Snowball Details'!S59=0,('Snowball Details'!S59*(1+'Snowball Details'!R$6/12)&lt;'Snowball Details'!R$7)),0,IF('Snowball Details'!S59*(1+'Snowball Details'!R$6/12)-'Snowball Details'!R$7&lt;$V55-SUM(Q55,O55,M55,K55,I55,G55,E55,C55),'Snowball Details'!S59*(1+'Snowball Details'!R$6/12)-'Snowball Details'!R$7,$V55-SUM(Q55,O55,M55,K55,I55,G55,E55,C55))),0)</f>
        <v>0</v>
      </c>
      <c r="T55" s="26">
        <f>IFERROR(IF('Snowball Details'!U59*(1+'Snowball Details'!T$6/12)&gt;='Snowball Details'!T$7,0,'Snowball Details'!T$7-('Snowball Details'!U59*(1+'Snowball Details'!T$6/12))),0)</f>
        <v>0</v>
      </c>
      <c r="U55" s="26">
        <f>IFERROR(IF(OR('Snowball Details'!U59=0,('Snowball Details'!U59*(1+'Snowball Details'!T$6/12)&lt;'Snowball Details'!T$7)),0,IF('Snowball Details'!U59*(1+'Snowball Details'!T$6/12)-'Snowball Details'!T$7&lt;$V55-SUM(S55,Q55,O55,M55,K55,I55,G55,E55,C55),'Snowball Details'!U59*(1+'Snowball Details'!T$6/12)-'Snowball Details'!T$7,$V55-SUM(S55,Q55,O55,M55,K55,I55,G55,E55,C55))),0)</f>
        <v>0</v>
      </c>
      <c r="V55" s="26">
        <f t="shared" si="0"/>
        <v>2725.7135683786719</v>
      </c>
      <c r="W55" s="26">
        <f t="shared" si="1"/>
        <v>2725.7135683786719</v>
      </c>
      <c r="X55" s="26">
        <f t="shared" si="2"/>
        <v>0</v>
      </c>
    </row>
    <row r="56" spans="1:24" x14ac:dyDescent="0.35">
      <c r="A56" s="9">
        <f t="shared" si="3"/>
        <v>46539</v>
      </c>
      <c r="B56" s="26">
        <f>IFERROR(IF('Snowball Details'!C60*(1+'Snowball Details'!B$6/12)&gt;='Snowball Details'!B$2+'Snowball Details'!B$7,0,'Snowball Details'!B$2+'Snowball Details'!B$7-('Snowball Details'!C60*(1+'Snowball Details'!B$6/12))),0)</f>
        <v>841</v>
      </c>
      <c r="C56" s="26">
        <f>IFERROR(IF(OR('Snowball Details'!C60=0,'Snowball Details'!C60*(1+'Snowball Details'!B$6/12)&lt;'Snowball Details'!B$7+'Snowball Details'!B$2),0,IF('Snowball Details'!C60*(1+'Snowball Details'!B$6/12)&lt;$V56,'Snowball Details'!C60*(1+'Snowball Details'!B$6/12)-'Snowball Details'!B$2-'Snowball Details'!B$7,SUM(D56,F56,H56,J56,L56,N56,P56,R56,T56))),0)</f>
        <v>0</v>
      </c>
      <c r="D56" s="26">
        <f>IFERROR(IF('Snowball Details'!E60*(1+'Snowball Details'!D$6/12)&gt;='Snowball Details'!D$7,0,'Snowball Details'!D$7-('Snowball Details'!E60*(1+'Snowball Details'!D$6/12))),0)</f>
        <v>240</v>
      </c>
      <c r="E56" s="26">
        <f>IFERROR(IF(OR('Snowball Details'!E60=0,'Snowball Details'!E60*(1+'Snowball Details'!D$6/12)&lt;'Snowball Details'!D$7),0,IF('Snowball Details'!E60*(1+'Snowball Details'!D$6/12)-'Snowball Details'!D$7&lt;$V56,'Snowball Details'!E60*(1+'Snowball Details'!D$6/12)-'Snowball Details'!D$7,SUM($V56-C56))),0)</f>
        <v>0</v>
      </c>
      <c r="F56" s="26">
        <f>IFERROR(IF('Snowball Details'!G60*(1+'Snowball Details'!F$6/12)&gt;='Snowball Details'!F$7,0,'Snowball Details'!F$7-('Snowball Details'!G60*(1+'Snowball Details'!F$6/12))),0)</f>
        <v>380</v>
      </c>
      <c r="G56" s="26">
        <f>IFERROR(IF(OR('Snowball Details'!G60=0,'Snowball Details'!G60*(1+'Snowball Details'!F$6/12)&lt;'Snowball Details'!F$7),0,IF('Snowball Details'!G60*(1+'Snowball Details'!F$6/12)-'Snowball Details'!F$7&lt;$V56-SUM(E56,C56),'Snowball Details'!G60*(1+'Snowball Details'!F$6/12)-'Snowball Details'!F$7,$V56-SUM(E56,C56))),0)</f>
        <v>0</v>
      </c>
      <c r="H56" s="26">
        <f>IFERROR(IF('Snowball Details'!I60*(1+'Snowball Details'!H$6/12)&gt;='Snowball Details'!H$7,0,'Snowball Details'!H$7-('Snowball Details'!I60*(1+'Snowball Details'!H$6/12))),0)</f>
        <v>600</v>
      </c>
      <c r="I56" s="26">
        <f>IFERROR(IF(OR('Snowball Details'!I60=0,'Snowball Details'!I60*(1+'Snowball Details'!H$6/12)&lt;'Snowball Details'!H$7),0,IF('Snowball Details'!I60*(1+'Snowball Details'!H$6/12)-'Snowball Details'!H$7&lt;$V56-SUM(G56,E56,C56),'Snowball Details'!I60*(1+'Snowball Details'!H$6/12)-'Snowball Details'!H$7,$V56-SUM(G56,E56,C56))),0)</f>
        <v>0</v>
      </c>
      <c r="J56" s="26">
        <f>IFERROR(IF('Snowball Details'!K60*(1+'Snowball Details'!J$6/12)&gt;='Snowball Details'!J$7,0,'Snowball Details'!J$7-('Snowball Details'!K60*(1+'Snowball Details'!J$6/12))),0)</f>
        <v>560</v>
      </c>
      <c r="K56" s="26">
        <f>IFERROR(IF(OR('Snowball Details'!K60=0,'Snowball Details'!K60*(1+'Snowball Details'!J$6/12)&lt;'Snowball Details'!J$7),0,IF('Snowball Details'!K60*(1+'Snowball Details'!J$6/12)-'Snowball Details'!J$7&lt;$V56-SUM(I56,G56,E56,C56),'Snowball Details'!K60*(1+'Snowball Details'!J$6/12)-'Snowball Details'!J$7,$V56-SUM(I56,G56,E56,C56))),0)</f>
        <v>0</v>
      </c>
      <c r="L56" s="26">
        <f>IFERROR(IF('Snowball Details'!M60*(1+'Snowball Details'!L$6/12)&gt;='Snowball Details'!L$7,0,'Snowball Details'!L$7-('Snowball Details'!M60*(1+'Snowball Details'!L$6/12))),0)</f>
        <v>220</v>
      </c>
      <c r="M56" s="26">
        <f>IFERROR(IF(OR('Snowball Details'!M60=0,'Snowball Details'!M60*(1+'Snowball Details'!L$6/12)&lt;'Snowball Details'!L$7),0,IF('Snowball Details'!M60*(1+'Snowball Details'!L$6/12)-'Snowball Details'!L$7&lt;$V56-SUM(K56,I56,G56,E56,C56),'Snowball Details'!M60*(1+'Snowball Details'!L$6/12)-'Snowball Details'!L$7,$V56-SUM(K56,I56,G56,E56,C56))),0)</f>
        <v>0</v>
      </c>
      <c r="N56" s="26">
        <f>IFERROR(IF('Snowball Details'!O60*(1+'Snowball Details'!N$6/12)&gt;='Snowball Details'!N$7,0,'Snowball Details'!N$7-('Snowball Details'!O60*(1+'Snowball Details'!N$6/12))),0)</f>
        <v>0</v>
      </c>
      <c r="O56" s="26">
        <f>IFERROR(IF(OR('Snowball Details'!O60=0,('Snowball Details'!O60*(1+'Snowball Details'!N$6/12)&lt;'Snowball Details'!N$7)),0,IF('Snowball Details'!O60*(1+'Snowball Details'!N$6/12)-'Snowball Details'!N$7&lt;$V56-SUM(M56,K56,I56,G56,E56,C56),'Snowball Details'!O60*(1+'Snowball Details'!N$6/12)-'Snowball Details'!N$7,$V56-SUM(M56,K56,I56,G56,E56,C56))),0)</f>
        <v>2841</v>
      </c>
      <c r="P56" s="26">
        <f>IFERROR(IF('Snowball Details'!Q60*(1+'Snowball Details'!P$6/12)&gt;='Snowball Details'!P$7,0,'Snowball Details'!P$7-('Snowball Details'!Q60*(1+'Snowball Details'!P$6/12))),0)</f>
        <v>0</v>
      </c>
      <c r="Q56" s="26">
        <f>IFERROR(IF(OR('Snowball Details'!Q60=0,('Snowball Details'!Q60*(1+'Snowball Details'!P$6/12)&lt;'Snowball Details'!P$7)),0,IF('Snowball Details'!Q60*(1+'Snowball Details'!P$6/12)-'Snowball Details'!P$7&lt;$V56-SUM(O56,M56,K56,I56,G56,E56,C56),'Snowball Details'!Q60*(1+'Snowball Details'!P$6/12)-'Snowball Details'!P$7,$V56-SUM(O56,M56,K56,I56,G56,E56,C56))),0)</f>
        <v>0</v>
      </c>
      <c r="R56" s="26">
        <f>IFERROR(IF('Snowball Details'!S60*(1+'Snowball Details'!R$6/12)&gt;='Snowball Details'!R$7,0,'Snowball Details'!R$7-('Snowball Details'!S60*(1+'Snowball Details'!R$6/12))),0)</f>
        <v>0</v>
      </c>
      <c r="S56" s="26">
        <f>IFERROR(IF(OR('Snowball Details'!S60=0,('Snowball Details'!S60*(1+'Snowball Details'!R$6/12)&lt;'Snowball Details'!R$7)),0,IF('Snowball Details'!S60*(1+'Snowball Details'!R$6/12)-'Snowball Details'!R$7&lt;$V56-SUM(Q56,O56,M56,K56,I56,G56,E56,C56),'Snowball Details'!S60*(1+'Snowball Details'!R$6/12)-'Snowball Details'!R$7,$V56-SUM(Q56,O56,M56,K56,I56,G56,E56,C56))),0)</f>
        <v>0</v>
      </c>
      <c r="T56" s="26">
        <f>IFERROR(IF('Snowball Details'!U60*(1+'Snowball Details'!T$6/12)&gt;='Snowball Details'!T$7,0,'Snowball Details'!T$7-('Snowball Details'!U60*(1+'Snowball Details'!T$6/12))),0)</f>
        <v>0</v>
      </c>
      <c r="U56" s="26">
        <f>IFERROR(IF(OR('Snowball Details'!U60=0,('Snowball Details'!U60*(1+'Snowball Details'!T$6/12)&lt;'Snowball Details'!T$7)),0,IF('Snowball Details'!U60*(1+'Snowball Details'!T$6/12)-'Snowball Details'!T$7&lt;$V56-SUM(S56,Q56,O56,M56,K56,I56,G56,E56,C56),'Snowball Details'!U60*(1+'Snowball Details'!T$6/12)-'Snowball Details'!T$7,$V56-SUM(S56,Q56,O56,M56,K56,I56,G56,E56,C56))),0)</f>
        <v>0</v>
      </c>
      <c r="V56" s="26">
        <f t="shared" si="0"/>
        <v>2841</v>
      </c>
      <c r="W56" s="26">
        <f t="shared" si="1"/>
        <v>2841</v>
      </c>
      <c r="X56" s="26">
        <f t="shared" si="2"/>
        <v>0</v>
      </c>
    </row>
    <row r="57" spans="1:24" x14ac:dyDescent="0.35">
      <c r="A57" s="9">
        <f t="shared" si="3"/>
        <v>46569</v>
      </c>
      <c r="B57" s="26">
        <f>IFERROR(IF('Snowball Details'!C61*(1+'Snowball Details'!B$6/12)&gt;='Snowball Details'!B$2+'Snowball Details'!B$7,0,'Snowball Details'!B$2+'Snowball Details'!B$7-('Snowball Details'!C61*(1+'Snowball Details'!B$6/12))),0)</f>
        <v>841</v>
      </c>
      <c r="C57" s="26">
        <f>IFERROR(IF(OR('Snowball Details'!C61=0,'Snowball Details'!C61*(1+'Snowball Details'!B$6/12)&lt;'Snowball Details'!B$7+'Snowball Details'!B$2),0,IF('Snowball Details'!C61*(1+'Snowball Details'!B$6/12)&lt;$V57,'Snowball Details'!C61*(1+'Snowball Details'!B$6/12)-'Snowball Details'!B$2-'Snowball Details'!B$7,SUM(D57,F57,H57,J57,L57,N57,P57,R57,T57))),0)</f>
        <v>0</v>
      </c>
      <c r="D57" s="26">
        <f>IFERROR(IF('Snowball Details'!E61*(1+'Snowball Details'!D$6/12)&gt;='Snowball Details'!D$7,0,'Snowball Details'!D$7-('Snowball Details'!E61*(1+'Snowball Details'!D$6/12))),0)</f>
        <v>240</v>
      </c>
      <c r="E57" s="26">
        <f>IFERROR(IF(OR('Snowball Details'!E61=0,'Snowball Details'!E61*(1+'Snowball Details'!D$6/12)&lt;'Snowball Details'!D$7),0,IF('Snowball Details'!E61*(1+'Snowball Details'!D$6/12)-'Snowball Details'!D$7&lt;$V57,'Snowball Details'!E61*(1+'Snowball Details'!D$6/12)-'Snowball Details'!D$7,SUM($V57-C57))),0)</f>
        <v>0</v>
      </c>
      <c r="F57" s="26">
        <f>IFERROR(IF('Snowball Details'!G61*(1+'Snowball Details'!F$6/12)&gt;='Snowball Details'!F$7,0,'Snowball Details'!F$7-('Snowball Details'!G61*(1+'Snowball Details'!F$6/12))),0)</f>
        <v>380</v>
      </c>
      <c r="G57" s="26">
        <f>IFERROR(IF(OR('Snowball Details'!G61=0,'Snowball Details'!G61*(1+'Snowball Details'!F$6/12)&lt;'Snowball Details'!F$7),0,IF('Snowball Details'!G61*(1+'Snowball Details'!F$6/12)-'Snowball Details'!F$7&lt;$V57-SUM(E57,C57),'Snowball Details'!G61*(1+'Snowball Details'!F$6/12)-'Snowball Details'!F$7,$V57-SUM(E57,C57))),0)</f>
        <v>0</v>
      </c>
      <c r="H57" s="26">
        <f>IFERROR(IF('Snowball Details'!I61*(1+'Snowball Details'!H$6/12)&gt;='Snowball Details'!H$7,0,'Snowball Details'!H$7-('Snowball Details'!I61*(1+'Snowball Details'!H$6/12))),0)</f>
        <v>600</v>
      </c>
      <c r="I57" s="26">
        <f>IFERROR(IF(OR('Snowball Details'!I61=0,'Snowball Details'!I61*(1+'Snowball Details'!H$6/12)&lt;'Snowball Details'!H$7),0,IF('Snowball Details'!I61*(1+'Snowball Details'!H$6/12)-'Snowball Details'!H$7&lt;$V57-SUM(G57,E57,C57),'Snowball Details'!I61*(1+'Snowball Details'!H$6/12)-'Snowball Details'!H$7,$V57-SUM(G57,E57,C57))),0)</f>
        <v>0</v>
      </c>
      <c r="J57" s="26">
        <f>IFERROR(IF('Snowball Details'!K61*(1+'Snowball Details'!J$6/12)&gt;='Snowball Details'!J$7,0,'Snowball Details'!J$7-('Snowball Details'!K61*(1+'Snowball Details'!J$6/12))),0)</f>
        <v>560</v>
      </c>
      <c r="K57" s="26">
        <f>IFERROR(IF(OR('Snowball Details'!K61=0,'Snowball Details'!K61*(1+'Snowball Details'!J$6/12)&lt;'Snowball Details'!J$7),0,IF('Snowball Details'!K61*(1+'Snowball Details'!J$6/12)-'Snowball Details'!J$7&lt;$V57-SUM(I57,G57,E57,C57),'Snowball Details'!K61*(1+'Snowball Details'!J$6/12)-'Snowball Details'!J$7,$V57-SUM(I57,G57,E57,C57))),0)</f>
        <v>0</v>
      </c>
      <c r="L57" s="26">
        <f>IFERROR(IF('Snowball Details'!M61*(1+'Snowball Details'!L$6/12)&gt;='Snowball Details'!L$7,0,'Snowball Details'!L$7-('Snowball Details'!M61*(1+'Snowball Details'!L$6/12))),0)</f>
        <v>220</v>
      </c>
      <c r="M57" s="26">
        <f>IFERROR(IF(OR('Snowball Details'!M61=0,'Snowball Details'!M61*(1+'Snowball Details'!L$6/12)&lt;'Snowball Details'!L$7),0,IF('Snowball Details'!M61*(1+'Snowball Details'!L$6/12)-'Snowball Details'!L$7&lt;$V57-SUM(K57,I57,G57,E57,C57),'Snowball Details'!M61*(1+'Snowball Details'!L$6/12)-'Snowball Details'!L$7,$V57-SUM(K57,I57,G57,E57,C57))),0)</f>
        <v>0</v>
      </c>
      <c r="N57" s="26">
        <f>IFERROR(IF('Snowball Details'!O61*(1+'Snowball Details'!N$6/12)&gt;='Snowball Details'!N$7,0,'Snowball Details'!N$7-('Snowball Details'!O61*(1+'Snowball Details'!N$6/12))),0)</f>
        <v>0</v>
      </c>
      <c r="O57" s="26">
        <f>IFERROR(IF(OR('Snowball Details'!O61=0,('Snowball Details'!O61*(1+'Snowball Details'!N$6/12)&lt;'Snowball Details'!N$7)),0,IF('Snowball Details'!O61*(1+'Snowball Details'!N$6/12)-'Snowball Details'!N$7&lt;$V57-SUM(M57,K57,I57,G57,E57,C57),'Snowball Details'!O61*(1+'Snowball Details'!N$6/12)-'Snowball Details'!N$7,$V57-SUM(M57,K57,I57,G57,E57,C57))),0)</f>
        <v>2841</v>
      </c>
      <c r="P57" s="26">
        <f>IFERROR(IF('Snowball Details'!Q61*(1+'Snowball Details'!P$6/12)&gt;='Snowball Details'!P$7,0,'Snowball Details'!P$7-('Snowball Details'!Q61*(1+'Snowball Details'!P$6/12))),0)</f>
        <v>0</v>
      </c>
      <c r="Q57" s="26">
        <f>IFERROR(IF(OR('Snowball Details'!Q61=0,('Snowball Details'!Q61*(1+'Snowball Details'!P$6/12)&lt;'Snowball Details'!P$7)),0,IF('Snowball Details'!Q61*(1+'Snowball Details'!P$6/12)-'Snowball Details'!P$7&lt;$V57-SUM(O57,M57,K57,I57,G57,E57,C57),'Snowball Details'!Q61*(1+'Snowball Details'!P$6/12)-'Snowball Details'!P$7,$V57-SUM(O57,M57,K57,I57,G57,E57,C57))),0)</f>
        <v>0</v>
      </c>
      <c r="R57" s="26">
        <f>IFERROR(IF('Snowball Details'!S61*(1+'Snowball Details'!R$6/12)&gt;='Snowball Details'!R$7,0,'Snowball Details'!R$7-('Snowball Details'!S61*(1+'Snowball Details'!R$6/12))),0)</f>
        <v>0</v>
      </c>
      <c r="S57" s="26">
        <f>IFERROR(IF(OR('Snowball Details'!S61=0,('Snowball Details'!S61*(1+'Snowball Details'!R$6/12)&lt;'Snowball Details'!R$7)),0,IF('Snowball Details'!S61*(1+'Snowball Details'!R$6/12)-'Snowball Details'!R$7&lt;$V57-SUM(Q57,O57,M57,K57,I57,G57,E57,C57),'Snowball Details'!S61*(1+'Snowball Details'!R$6/12)-'Snowball Details'!R$7,$V57-SUM(Q57,O57,M57,K57,I57,G57,E57,C57))),0)</f>
        <v>0</v>
      </c>
      <c r="T57" s="26">
        <f>IFERROR(IF('Snowball Details'!U61*(1+'Snowball Details'!T$6/12)&gt;='Snowball Details'!T$7,0,'Snowball Details'!T$7-('Snowball Details'!U61*(1+'Snowball Details'!T$6/12))),0)</f>
        <v>0</v>
      </c>
      <c r="U57" s="26">
        <f>IFERROR(IF(OR('Snowball Details'!U61=0,('Snowball Details'!U61*(1+'Snowball Details'!T$6/12)&lt;'Snowball Details'!T$7)),0,IF('Snowball Details'!U61*(1+'Snowball Details'!T$6/12)-'Snowball Details'!T$7&lt;$V57-SUM(S57,Q57,O57,M57,K57,I57,G57,E57,C57),'Snowball Details'!U61*(1+'Snowball Details'!T$6/12)-'Snowball Details'!T$7,$V57-SUM(S57,Q57,O57,M57,K57,I57,G57,E57,C57))),0)</f>
        <v>0</v>
      </c>
      <c r="V57" s="26">
        <f t="shared" si="0"/>
        <v>2841</v>
      </c>
      <c r="W57" s="26">
        <f t="shared" si="1"/>
        <v>2841</v>
      </c>
      <c r="X57" s="26">
        <f t="shared" si="2"/>
        <v>0</v>
      </c>
    </row>
    <row r="58" spans="1:24" x14ac:dyDescent="0.35">
      <c r="A58" s="9">
        <f t="shared" si="3"/>
        <v>46600</v>
      </c>
      <c r="B58" s="26">
        <f>IFERROR(IF('Snowball Details'!C62*(1+'Snowball Details'!B$6/12)&gt;='Snowball Details'!B$2+'Snowball Details'!B$7,0,'Snowball Details'!B$2+'Snowball Details'!B$7-('Snowball Details'!C62*(1+'Snowball Details'!B$6/12))),0)</f>
        <v>841</v>
      </c>
      <c r="C58" s="26">
        <f>IFERROR(IF(OR('Snowball Details'!C62=0,'Snowball Details'!C62*(1+'Snowball Details'!B$6/12)&lt;'Snowball Details'!B$7+'Snowball Details'!B$2),0,IF('Snowball Details'!C62*(1+'Snowball Details'!B$6/12)&lt;$V58,'Snowball Details'!C62*(1+'Snowball Details'!B$6/12)-'Snowball Details'!B$2-'Snowball Details'!B$7,SUM(D58,F58,H58,J58,L58,N58,P58,R58,T58))),0)</f>
        <v>0</v>
      </c>
      <c r="D58" s="26">
        <f>IFERROR(IF('Snowball Details'!E62*(1+'Snowball Details'!D$6/12)&gt;='Snowball Details'!D$7,0,'Snowball Details'!D$7-('Snowball Details'!E62*(1+'Snowball Details'!D$6/12))),0)</f>
        <v>240</v>
      </c>
      <c r="E58" s="26">
        <f>IFERROR(IF(OR('Snowball Details'!E62=0,'Snowball Details'!E62*(1+'Snowball Details'!D$6/12)&lt;'Snowball Details'!D$7),0,IF('Snowball Details'!E62*(1+'Snowball Details'!D$6/12)-'Snowball Details'!D$7&lt;$V58,'Snowball Details'!E62*(1+'Snowball Details'!D$6/12)-'Snowball Details'!D$7,SUM($V58-C58))),0)</f>
        <v>0</v>
      </c>
      <c r="F58" s="26">
        <f>IFERROR(IF('Snowball Details'!G62*(1+'Snowball Details'!F$6/12)&gt;='Snowball Details'!F$7,0,'Snowball Details'!F$7-('Snowball Details'!G62*(1+'Snowball Details'!F$6/12))),0)</f>
        <v>380</v>
      </c>
      <c r="G58" s="26">
        <f>IFERROR(IF(OR('Snowball Details'!G62=0,'Snowball Details'!G62*(1+'Snowball Details'!F$6/12)&lt;'Snowball Details'!F$7),0,IF('Snowball Details'!G62*(1+'Snowball Details'!F$6/12)-'Snowball Details'!F$7&lt;$V58-SUM(E58,C58),'Snowball Details'!G62*(1+'Snowball Details'!F$6/12)-'Snowball Details'!F$7,$V58-SUM(E58,C58))),0)</f>
        <v>0</v>
      </c>
      <c r="H58" s="26">
        <f>IFERROR(IF('Snowball Details'!I62*(1+'Snowball Details'!H$6/12)&gt;='Snowball Details'!H$7,0,'Snowball Details'!H$7-('Snowball Details'!I62*(1+'Snowball Details'!H$6/12))),0)</f>
        <v>600</v>
      </c>
      <c r="I58" s="26">
        <f>IFERROR(IF(OR('Snowball Details'!I62=0,'Snowball Details'!I62*(1+'Snowball Details'!H$6/12)&lt;'Snowball Details'!H$7),0,IF('Snowball Details'!I62*(1+'Snowball Details'!H$6/12)-'Snowball Details'!H$7&lt;$V58-SUM(G58,E58,C58),'Snowball Details'!I62*(1+'Snowball Details'!H$6/12)-'Snowball Details'!H$7,$V58-SUM(G58,E58,C58))),0)</f>
        <v>0</v>
      </c>
      <c r="J58" s="26">
        <f>IFERROR(IF('Snowball Details'!K62*(1+'Snowball Details'!J$6/12)&gt;='Snowball Details'!J$7,0,'Snowball Details'!J$7-('Snowball Details'!K62*(1+'Snowball Details'!J$6/12))),0)</f>
        <v>560</v>
      </c>
      <c r="K58" s="26">
        <f>IFERROR(IF(OR('Snowball Details'!K62=0,'Snowball Details'!K62*(1+'Snowball Details'!J$6/12)&lt;'Snowball Details'!J$7),0,IF('Snowball Details'!K62*(1+'Snowball Details'!J$6/12)-'Snowball Details'!J$7&lt;$V58-SUM(I58,G58,E58,C58),'Snowball Details'!K62*(1+'Snowball Details'!J$6/12)-'Snowball Details'!J$7,$V58-SUM(I58,G58,E58,C58))),0)</f>
        <v>0</v>
      </c>
      <c r="L58" s="26">
        <f>IFERROR(IF('Snowball Details'!M62*(1+'Snowball Details'!L$6/12)&gt;='Snowball Details'!L$7,0,'Snowball Details'!L$7-('Snowball Details'!M62*(1+'Snowball Details'!L$6/12))),0)</f>
        <v>220</v>
      </c>
      <c r="M58" s="26">
        <f>IFERROR(IF(OR('Snowball Details'!M62=0,'Snowball Details'!M62*(1+'Snowball Details'!L$6/12)&lt;'Snowball Details'!L$7),0,IF('Snowball Details'!M62*(1+'Snowball Details'!L$6/12)-'Snowball Details'!L$7&lt;$V58-SUM(K58,I58,G58,E58,C58),'Snowball Details'!M62*(1+'Snowball Details'!L$6/12)-'Snowball Details'!L$7,$V58-SUM(K58,I58,G58,E58,C58))),0)</f>
        <v>0</v>
      </c>
      <c r="N58" s="26">
        <f>IFERROR(IF('Snowball Details'!O62*(1+'Snowball Details'!N$6/12)&gt;='Snowball Details'!N$7,0,'Snowball Details'!N$7-('Snowball Details'!O62*(1+'Snowball Details'!N$6/12))),0)</f>
        <v>0</v>
      </c>
      <c r="O58" s="26">
        <f>IFERROR(IF(OR('Snowball Details'!O62=0,('Snowball Details'!O62*(1+'Snowball Details'!N$6/12)&lt;'Snowball Details'!N$7)),0,IF('Snowball Details'!O62*(1+'Snowball Details'!N$6/12)-'Snowball Details'!N$7&lt;$V58-SUM(M58,K58,I58,G58,E58,C58),'Snowball Details'!O62*(1+'Snowball Details'!N$6/12)-'Snowball Details'!N$7,$V58-SUM(M58,K58,I58,G58,E58,C58))),0)</f>
        <v>2841</v>
      </c>
      <c r="P58" s="26">
        <f>IFERROR(IF('Snowball Details'!Q62*(1+'Snowball Details'!P$6/12)&gt;='Snowball Details'!P$7,0,'Snowball Details'!P$7-('Snowball Details'!Q62*(1+'Snowball Details'!P$6/12))),0)</f>
        <v>0</v>
      </c>
      <c r="Q58" s="26">
        <f>IFERROR(IF(OR('Snowball Details'!Q62=0,('Snowball Details'!Q62*(1+'Snowball Details'!P$6/12)&lt;'Snowball Details'!P$7)),0,IF('Snowball Details'!Q62*(1+'Snowball Details'!P$6/12)-'Snowball Details'!P$7&lt;$V58-SUM(O58,M58,K58,I58,G58,E58,C58),'Snowball Details'!Q62*(1+'Snowball Details'!P$6/12)-'Snowball Details'!P$7,$V58-SUM(O58,M58,K58,I58,G58,E58,C58))),0)</f>
        <v>0</v>
      </c>
      <c r="R58" s="26">
        <f>IFERROR(IF('Snowball Details'!S62*(1+'Snowball Details'!R$6/12)&gt;='Snowball Details'!R$7,0,'Snowball Details'!R$7-('Snowball Details'!S62*(1+'Snowball Details'!R$6/12))),0)</f>
        <v>0</v>
      </c>
      <c r="S58" s="26">
        <f>IFERROR(IF(OR('Snowball Details'!S62=0,('Snowball Details'!S62*(1+'Snowball Details'!R$6/12)&lt;'Snowball Details'!R$7)),0,IF('Snowball Details'!S62*(1+'Snowball Details'!R$6/12)-'Snowball Details'!R$7&lt;$V58-SUM(Q58,O58,M58,K58,I58,G58,E58,C58),'Snowball Details'!S62*(1+'Snowball Details'!R$6/12)-'Snowball Details'!R$7,$V58-SUM(Q58,O58,M58,K58,I58,G58,E58,C58))),0)</f>
        <v>0</v>
      </c>
      <c r="T58" s="26">
        <f>IFERROR(IF('Snowball Details'!U62*(1+'Snowball Details'!T$6/12)&gt;='Snowball Details'!T$7,0,'Snowball Details'!T$7-('Snowball Details'!U62*(1+'Snowball Details'!T$6/12))),0)</f>
        <v>0</v>
      </c>
      <c r="U58" s="26">
        <f>IFERROR(IF(OR('Snowball Details'!U62=0,('Snowball Details'!U62*(1+'Snowball Details'!T$6/12)&lt;'Snowball Details'!T$7)),0,IF('Snowball Details'!U62*(1+'Snowball Details'!T$6/12)-'Snowball Details'!T$7&lt;$V58-SUM(S58,Q58,O58,M58,K58,I58,G58,E58,C58),'Snowball Details'!U62*(1+'Snowball Details'!T$6/12)-'Snowball Details'!T$7,$V58-SUM(S58,Q58,O58,M58,K58,I58,G58,E58,C58))),0)</f>
        <v>0</v>
      </c>
      <c r="V58" s="26">
        <f t="shared" si="0"/>
        <v>2841</v>
      </c>
      <c r="W58" s="26">
        <f t="shared" si="1"/>
        <v>2841</v>
      </c>
      <c r="X58" s="26">
        <f t="shared" si="2"/>
        <v>0</v>
      </c>
    </row>
    <row r="59" spans="1:24" x14ac:dyDescent="0.35">
      <c r="A59" s="9">
        <f t="shared" si="3"/>
        <v>46631</v>
      </c>
      <c r="B59" s="26">
        <f>IFERROR(IF('Snowball Details'!C63*(1+'Snowball Details'!B$6/12)&gt;='Snowball Details'!B$2+'Snowball Details'!B$7,0,'Snowball Details'!B$2+'Snowball Details'!B$7-('Snowball Details'!C63*(1+'Snowball Details'!B$6/12))),0)</f>
        <v>841</v>
      </c>
      <c r="C59" s="26">
        <f>IFERROR(IF(OR('Snowball Details'!C63=0,'Snowball Details'!C63*(1+'Snowball Details'!B$6/12)&lt;'Snowball Details'!B$7+'Snowball Details'!B$2),0,IF('Snowball Details'!C63*(1+'Snowball Details'!B$6/12)&lt;$V59,'Snowball Details'!C63*(1+'Snowball Details'!B$6/12)-'Snowball Details'!B$2-'Snowball Details'!B$7,SUM(D59,F59,H59,J59,L59,N59,P59,R59,T59))),0)</f>
        <v>0</v>
      </c>
      <c r="D59" s="26">
        <f>IFERROR(IF('Snowball Details'!E63*(1+'Snowball Details'!D$6/12)&gt;='Snowball Details'!D$7,0,'Snowball Details'!D$7-('Snowball Details'!E63*(1+'Snowball Details'!D$6/12))),0)</f>
        <v>240</v>
      </c>
      <c r="E59" s="26">
        <f>IFERROR(IF(OR('Snowball Details'!E63=0,'Snowball Details'!E63*(1+'Snowball Details'!D$6/12)&lt;'Snowball Details'!D$7),0,IF('Snowball Details'!E63*(1+'Snowball Details'!D$6/12)-'Snowball Details'!D$7&lt;$V59,'Snowball Details'!E63*(1+'Snowball Details'!D$6/12)-'Snowball Details'!D$7,SUM($V59-C59))),0)</f>
        <v>0</v>
      </c>
      <c r="F59" s="26">
        <f>IFERROR(IF('Snowball Details'!G63*(1+'Snowball Details'!F$6/12)&gt;='Snowball Details'!F$7,0,'Snowball Details'!F$7-('Snowball Details'!G63*(1+'Snowball Details'!F$6/12))),0)</f>
        <v>380</v>
      </c>
      <c r="G59" s="26">
        <f>IFERROR(IF(OR('Snowball Details'!G63=0,'Snowball Details'!G63*(1+'Snowball Details'!F$6/12)&lt;'Snowball Details'!F$7),0,IF('Snowball Details'!G63*(1+'Snowball Details'!F$6/12)-'Snowball Details'!F$7&lt;$V59-SUM(E59,C59),'Snowball Details'!G63*(1+'Snowball Details'!F$6/12)-'Snowball Details'!F$7,$V59-SUM(E59,C59))),0)</f>
        <v>0</v>
      </c>
      <c r="H59" s="26">
        <f>IFERROR(IF('Snowball Details'!I63*(1+'Snowball Details'!H$6/12)&gt;='Snowball Details'!H$7,0,'Snowball Details'!H$7-('Snowball Details'!I63*(1+'Snowball Details'!H$6/12))),0)</f>
        <v>600</v>
      </c>
      <c r="I59" s="26">
        <f>IFERROR(IF(OR('Snowball Details'!I63=0,'Snowball Details'!I63*(1+'Snowball Details'!H$6/12)&lt;'Snowball Details'!H$7),0,IF('Snowball Details'!I63*(1+'Snowball Details'!H$6/12)-'Snowball Details'!H$7&lt;$V59-SUM(G59,E59,C59),'Snowball Details'!I63*(1+'Snowball Details'!H$6/12)-'Snowball Details'!H$7,$V59-SUM(G59,E59,C59))),0)</f>
        <v>0</v>
      </c>
      <c r="J59" s="26">
        <f>IFERROR(IF('Snowball Details'!K63*(1+'Snowball Details'!J$6/12)&gt;='Snowball Details'!J$7,0,'Snowball Details'!J$7-('Snowball Details'!K63*(1+'Snowball Details'!J$6/12))),0)</f>
        <v>560</v>
      </c>
      <c r="K59" s="26">
        <f>IFERROR(IF(OR('Snowball Details'!K63=0,'Snowball Details'!K63*(1+'Snowball Details'!J$6/12)&lt;'Snowball Details'!J$7),0,IF('Snowball Details'!K63*(1+'Snowball Details'!J$6/12)-'Snowball Details'!J$7&lt;$V59-SUM(I59,G59,E59,C59),'Snowball Details'!K63*(1+'Snowball Details'!J$6/12)-'Snowball Details'!J$7,$V59-SUM(I59,G59,E59,C59))),0)</f>
        <v>0</v>
      </c>
      <c r="L59" s="26">
        <f>IFERROR(IF('Snowball Details'!M63*(1+'Snowball Details'!L$6/12)&gt;='Snowball Details'!L$7,0,'Snowball Details'!L$7-('Snowball Details'!M63*(1+'Snowball Details'!L$6/12))),0)</f>
        <v>220</v>
      </c>
      <c r="M59" s="26">
        <f>IFERROR(IF(OR('Snowball Details'!M63=0,'Snowball Details'!M63*(1+'Snowball Details'!L$6/12)&lt;'Snowball Details'!L$7),0,IF('Snowball Details'!M63*(1+'Snowball Details'!L$6/12)-'Snowball Details'!L$7&lt;$V59-SUM(K59,I59,G59,E59,C59),'Snowball Details'!M63*(1+'Snowball Details'!L$6/12)-'Snowball Details'!L$7,$V59-SUM(K59,I59,G59,E59,C59))),0)</f>
        <v>0</v>
      </c>
      <c r="N59" s="26">
        <f>IFERROR(IF('Snowball Details'!O63*(1+'Snowball Details'!N$6/12)&gt;='Snowball Details'!N$7,0,'Snowball Details'!N$7-('Snowball Details'!O63*(1+'Snowball Details'!N$6/12))),0)</f>
        <v>0</v>
      </c>
      <c r="O59" s="26">
        <f>IFERROR(IF(OR('Snowball Details'!O63=0,('Snowball Details'!O63*(1+'Snowball Details'!N$6/12)&lt;'Snowball Details'!N$7)),0,IF('Snowball Details'!O63*(1+'Snowball Details'!N$6/12)-'Snowball Details'!N$7&lt;$V59-SUM(M59,K59,I59,G59,E59,C59),'Snowball Details'!O63*(1+'Snowball Details'!N$6/12)-'Snowball Details'!N$7,$V59-SUM(M59,K59,I59,G59,E59,C59))),0)</f>
        <v>2841</v>
      </c>
      <c r="P59" s="26">
        <f>IFERROR(IF('Snowball Details'!Q63*(1+'Snowball Details'!P$6/12)&gt;='Snowball Details'!P$7,0,'Snowball Details'!P$7-('Snowball Details'!Q63*(1+'Snowball Details'!P$6/12))),0)</f>
        <v>0</v>
      </c>
      <c r="Q59" s="26">
        <f>IFERROR(IF(OR('Snowball Details'!Q63=0,('Snowball Details'!Q63*(1+'Snowball Details'!P$6/12)&lt;'Snowball Details'!P$7)),0,IF('Snowball Details'!Q63*(1+'Snowball Details'!P$6/12)-'Snowball Details'!P$7&lt;$V59-SUM(O59,M59,K59,I59,G59,E59,C59),'Snowball Details'!Q63*(1+'Snowball Details'!P$6/12)-'Snowball Details'!P$7,$V59-SUM(O59,M59,K59,I59,G59,E59,C59))),0)</f>
        <v>0</v>
      </c>
      <c r="R59" s="26">
        <f>IFERROR(IF('Snowball Details'!S63*(1+'Snowball Details'!R$6/12)&gt;='Snowball Details'!R$7,0,'Snowball Details'!R$7-('Snowball Details'!S63*(1+'Snowball Details'!R$6/12))),0)</f>
        <v>0</v>
      </c>
      <c r="S59" s="26">
        <f>IFERROR(IF(OR('Snowball Details'!S63=0,('Snowball Details'!S63*(1+'Snowball Details'!R$6/12)&lt;'Snowball Details'!R$7)),0,IF('Snowball Details'!S63*(1+'Snowball Details'!R$6/12)-'Snowball Details'!R$7&lt;$V59-SUM(Q59,O59,M59,K59,I59,G59,E59,C59),'Snowball Details'!S63*(1+'Snowball Details'!R$6/12)-'Snowball Details'!R$7,$V59-SUM(Q59,O59,M59,K59,I59,G59,E59,C59))),0)</f>
        <v>0</v>
      </c>
      <c r="T59" s="26">
        <f>IFERROR(IF('Snowball Details'!U63*(1+'Snowball Details'!T$6/12)&gt;='Snowball Details'!T$7,0,'Snowball Details'!T$7-('Snowball Details'!U63*(1+'Snowball Details'!T$6/12))),0)</f>
        <v>0</v>
      </c>
      <c r="U59" s="26">
        <f>IFERROR(IF(OR('Snowball Details'!U63=0,('Snowball Details'!U63*(1+'Snowball Details'!T$6/12)&lt;'Snowball Details'!T$7)),0,IF('Snowball Details'!U63*(1+'Snowball Details'!T$6/12)-'Snowball Details'!T$7&lt;$V59-SUM(S59,Q59,O59,M59,K59,I59,G59,E59,C59),'Snowball Details'!U63*(1+'Snowball Details'!T$6/12)-'Snowball Details'!T$7,$V59-SUM(S59,Q59,O59,M59,K59,I59,G59,E59,C59))),0)</f>
        <v>0</v>
      </c>
      <c r="V59" s="26">
        <f t="shared" si="0"/>
        <v>2841</v>
      </c>
      <c r="W59" s="26">
        <f t="shared" si="1"/>
        <v>2841</v>
      </c>
      <c r="X59" s="26">
        <f t="shared" si="2"/>
        <v>0</v>
      </c>
    </row>
    <row r="60" spans="1:24" x14ac:dyDescent="0.35">
      <c r="A60" s="9">
        <f t="shared" si="3"/>
        <v>46661</v>
      </c>
      <c r="B60" s="26">
        <f>IFERROR(IF('Snowball Details'!C64*(1+'Snowball Details'!B$6/12)&gt;='Snowball Details'!B$2+'Snowball Details'!B$7,0,'Snowball Details'!B$2+'Snowball Details'!B$7-('Snowball Details'!C64*(1+'Snowball Details'!B$6/12))),0)</f>
        <v>841</v>
      </c>
      <c r="C60" s="26">
        <f>IFERROR(IF(OR('Snowball Details'!C64=0,'Snowball Details'!C64*(1+'Snowball Details'!B$6/12)&lt;'Snowball Details'!B$7+'Snowball Details'!B$2),0,IF('Snowball Details'!C64*(1+'Snowball Details'!B$6/12)&lt;$V60,'Snowball Details'!C64*(1+'Snowball Details'!B$6/12)-'Snowball Details'!B$2-'Snowball Details'!B$7,SUM(D60,F60,H60,J60,L60,N60,P60,R60,T60))),0)</f>
        <v>0</v>
      </c>
      <c r="D60" s="26">
        <f>IFERROR(IF('Snowball Details'!E64*(1+'Snowball Details'!D$6/12)&gt;='Snowball Details'!D$7,0,'Snowball Details'!D$7-('Snowball Details'!E64*(1+'Snowball Details'!D$6/12))),0)</f>
        <v>240</v>
      </c>
      <c r="E60" s="26">
        <f>IFERROR(IF(OR('Snowball Details'!E64=0,'Snowball Details'!E64*(1+'Snowball Details'!D$6/12)&lt;'Snowball Details'!D$7),0,IF('Snowball Details'!E64*(1+'Snowball Details'!D$6/12)-'Snowball Details'!D$7&lt;$V60,'Snowball Details'!E64*(1+'Snowball Details'!D$6/12)-'Snowball Details'!D$7,SUM($V60-C60))),0)</f>
        <v>0</v>
      </c>
      <c r="F60" s="26">
        <f>IFERROR(IF('Snowball Details'!G64*(1+'Snowball Details'!F$6/12)&gt;='Snowball Details'!F$7,0,'Snowball Details'!F$7-('Snowball Details'!G64*(1+'Snowball Details'!F$6/12))),0)</f>
        <v>380</v>
      </c>
      <c r="G60" s="26">
        <f>IFERROR(IF(OR('Snowball Details'!G64=0,'Snowball Details'!G64*(1+'Snowball Details'!F$6/12)&lt;'Snowball Details'!F$7),0,IF('Snowball Details'!G64*(1+'Snowball Details'!F$6/12)-'Snowball Details'!F$7&lt;$V60-SUM(E60,C60),'Snowball Details'!G64*(1+'Snowball Details'!F$6/12)-'Snowball Details'!F$7,$V60-SUM(E60,C60))),0)</f>
        <v>0</v>
      </c>
      <c r="H60" s="26">
        <f>IFERROR(IF('Snowball Details'!I64*(1+'Snowball Details'!H$6/12)&gt;='Snowball Details'!H$7,0,'Snowball Details'!H$7-('Snowball Details'!I64*(1+'Snowball Details'!H$6/12))),0)</f>
        <v>600</v>
      </c>
      <c r="I60" s="26">
        <f>IFERROR(IF(OR('Snowball Details'!I64=0,'Snowball Details'!I64*(1+'Snowball Details'!H$6/12)&lt;'Snowball Details'!H$7),0,IF('Snowball Details'!I64*(1+'Snowball Details'!H$6/12)-'Snowball Details'!H$7&lt;$V60-SUM(G60,E60,C60),'Snowball Details'!I64*(1+'Snowball Details'!H$6/12)-'Snowball Details'!H$7,$V60-SUM(G60,E60,C60))),0)</f>
        <v>0</v>
      </c>
      <c r="J60" s="26">
        <f>IFERROR(IF('Snowball Details'!K64*(1+'Snowball Details'!J$6/12)&gt;='Snowball Details'!J$7,0,'Snowball Details'!J$7-('Snowball Details'!K64*(1+'Snowball Details'!J$6/12))),0)</f>
        <v>560</v>
      </c>
      <c r="K60" s="26">
        <f>IFERROR(IF(OR('Snowball Details'!K64=0,'Snowball Details'!K64*(1+'Snowball Details'!J$6/12)&lt;'Snowball Details'!J$7),0,IF('Snowball Details'!K64*(1+'Snowball Details'!J$6/12)-'Snowball Details'!J$7&lt;$V60-SUM(I60,G60,E60,C60),'Snowball Details'!K64*(1+'Snowball Details'!J$6/12)-'Snowball Details'!J$7,$V60-SUM(I60,G60,E60,C60))),0)</f>
        <v>0</v>
      </c>
      <c r="L60" s="26">
        <f>IFERROR(IF('Snowball Details'!M64*(1+'Snowball Details'!L$6/12)&gt;='Snowball Details'!L$7,0,'Snowball Details'!L$7-('Snowball Details'!M64*(1+'Snowball Details'!L$6/12))),0)</f>
        <v>220</v>
      </c>
      <c r="M60" s="26">
        <f>IFERROR(IF(OR('Snowball Details'!M64=0,'Snowball Details'!M64*(1+'Snowball Details'!L$6/12)&lt;'Snowball Details'!L$7),0,IF('Snowball Details'!M64*(1+'Snowball Details'!L$6/12)-'Snowball Details'!L$7&lt;$V60-SUM(K60,I60,G60,E60,C60),'Snowball Details'!M64*(1+'Snowball Details'!L$6/12)-'Snowball Details'!L$7,$V60-SUM(K60,I60,G60,E60,C60))),0)</f>
        <v>0</v>
      </c>
      <c r="N60" s="26">
        <f>IFERROR(IF('Snowball Details'!O64*(1+'Snowball Details'!N$6/12)&gt;='Snowball Details'!N$7,0,'Snowball Details'!N$7-('Snowball Details'!O64*(1+'Snowball Details'!N$6/12))),0)</f>
        <v>0</v>
      </c>
      <c r="O60" s="26">
        <f>IFERROR(IF(OR('Snowball Details'!O64=0,('Snowball Details'!O64*(1+'Snowball Details'!N$6/12)&lt;'Snowball Details'!N$7)),0,IF('Snowball Details'!O64*(1+'Snowball Details'!N$6/12)-'Snowball Details'!N$7&lt;$V60-SUM(M60,K60,I60,G60,E60,C60),'Snowball Details'!O64*(1+'Snowball Details'!N$6/12)-'Snowball Details'!N$7,$V60-SUM(M60,K60,I60,G60,E60,C60))),0)</f>
        <v>2841</v>
      </c>
      <c r="P60" s="26">
        <f>IFERROR(IF('Snowball Details'!Q64*(1+'Snowball Details'!P$6/12)&gt;='Snowball Details'!P$7,0,'Snowball Details'!P$7-('Snowball Details'!Q64*(1+'Snowball Details'!P$6/12))),0)</f>
        <v>0</v>
      </c>
      <c r="Q60" s="26">
        <f>IFERROR(IF(OR('Snowball Details'!Q64=0,('Snowball Details'!Q64*(1+'Snowball Details'!P$6/12)&lt;'Snowball Details'!P$7)),0,IF('Snowball Details'!Q64*(1+'Snowball Details'!P$6/12)-'Snowball Details'!P$7&lt;$V60-SUM(O60,M60,K60,I60,G60,E60,C60),'Snowball Details'!Q64*(1+'Snowball Details'!P$6/12)-'Snowball Details'!P$7,$V60-SUM(O60,M60,K60,I60,G60,E60,C60))),0)</f>
        <v>0</v>
      </c>
      <c r="R60" s="26">
        <f>IFERROR(IF('Snowball Details'!S64*(1+'Snowball Details'!R$6/12)&gt;='Snowball Details'!R$7,0,'Snowball Details'!R$7-('Snowball Details'!S64*(1+'Snowball Details'!R$6/12))),0)</f>
        <v>0</v>
      </c>
      <c r="S60" s="26">
        <f>IFERROR(IF(OR('Snowball Details'!S64=0,('Snowball Details'!S64*(1+'Snowball Details'!R$6/12)&lt;'Snowball Details'!R$7)),0,IF('Snowball Details'!S64*(1+'Snowball Details'!R$6/12)-'Snowball Details'!R$7&lt;$V60-SUM(Q60,O60,M60,K60,I60,G60,E60,C60),'Snowball Details'!S64*(1+'Snowball Details'!R$6/12)-'Snowball Details'!R$7,$V60-SUM(Q60,O60,M60,K60,I60,G60,E60,C60))),0)</f>
        <v>0</v>
      </c>
      <c r="T60" s="26">
        <f>IFERROR(IF('Snowball Details'!U64*(1+'Snowball Details'!T$6/12)&gt;='Snowball Details'!T$7,0,'Snowball Details'!T$7-('Snowball Details'!U64*(1+'Snowball Details'!T$6/12))),0)</f>
        <v>0</v>
      </c>
      <c r="U60" s="26">
        <f>IFERROR(IF(OR('Snowball Details'!U64=0,('Snowball Details'!U64*(1+'Snowball Details'!T$6/12)&lt;'Snowball Details'!T$7)),0,IF('Snowball Details'!U64*(1+'Snowball Details'!T$6/12)-'Snowball Details'!T$7&lt;$V60-SUM(S60,Q60,O60,M60,K60,I60,G60,E60,C60),'Snowball Details'!U64*(1+'Snowball Details'!T$6/12)-'Snowball Details'!T$7,$V60-SUM(S60,Q60,O60,M60,K60,I60,G60,E60,C60))),0)</f>
        <v>0</v>
      </c>
      <c r="V60" s="26">
        <f t="shared" si="0"/>
        <v>2841</v>
      </c>
      <c r="W60" s="26">
        <f t="shared" si="1"/>
        <v>2841</v>
      </c>
      <c r="X60" s="26">
        <f t="shared" si="2"/>
        <v>0</v>
      </c>
    </row>
    <row r="61" spans="1:24" x14ac:dyDescent="0.35">
      <c r="A61" s="9">
        <f t="shared" si="3"/>
        <v>46692</v>
      </c>
      <c r="B61" s="26">
        <f>IFERROR(IF('Snowball Details'!C65*(1+'Snowball Details'!B$6/12)&gt;='Snowball Details'!B$2+'Snowball Details'!B$7,0,'Snowball Details'!B$2+'Snowball Details'!B$7-('Snowball Details'!C65*(1+'Snowball Details'!B$6/12))),0)</f>
        <v>841</v>
      </c>
      <c r="C61" s="26">
        <f>IFERROR(IF(OR('Snowball Details'!C65=0,'Snowball Details'!C65*(1+'Snowball Details'!B$6/12)&lt;'Snowball Details'!B$7+'Snowball Details'!B$2),0,IF('Snowball Details'!C65*(1+'Snowball Details'!B$6/12)&lt;$V61,'Snowball Details'!C65*(1+'Snowball Details'!B$6/12)-'Snowball Details'!B$2-'Snowball Details'!B$7,SUM(D61,F61,H61,J61,L61,N61,P61,R61,T61))),0)</f>
        <v>0</v>
      </c>
      <c r="D61" s="26">
        <f>IFERROR(IF('Snowball Details'!E65*(1+'Snowball Details'!D$6/12)&gt;='Snowball Details'!D$7,0,'Snowball Details'!D$7-('Snowball Details'!E65*(1+'Snowball Details'!D$6/12))),0)</f>
        <v>240</v>
      </c>
      <c r="E61" s="26">
        <f>IFERROR(IF(OR('Snowball Details'!E65=0,'Snowball Details'!E65*(1+'Snowball Details'!D$6/12)&lt;'Snowball Details'!D$7),0,IF('Snowball Details'!E65*(1+'Snowball Details'!D$6/12)-'Snowball Details'!D$7&lt;$V61,'Snowball Details'!E65*(1+'Snowball Details'!D$6/12)-'Snowball Details'!D$7,SUM($V61-C61))),0)</f>
        <v>0</v>
      </c>
      <c r="F61" s="26">
        <f>IFERROR(IF('Snowball Details'!G65*(1+'Snowball Details'!F$6/12)&gt;='Snowball Details'!F$7,0,'Snowball Details'!F$7-('Snowball Details'!G65*(1+'Snowball Details'!F$6/12))),0)</f>
        <v>380</v>
      </c>
      <c r="G61" s="26">
        <f>IFERROR(IF(OR('Snowball Details'!G65=0,'Snowball Details'!G65*(1+'Snowball Details'!F$6/12)&lt;'Snowball Details'!F$7),0,IF('Snowball Details'!G65*(1+'Snowball Details'!F$6/12)-'Snowball Details'!F$7&lt;$V61-SUM(E61,C61),'Snowball Details'!G65*(1+'Snowball Details'!F$6/12)-'Snowball Details'!F$7,$V61-SUM(E61,C61))),0)</f>
        <v>0</v>
      </c>
      <c r="H61" s="26">
        <f>IFERROR(IF('Snowball Details'!I65*(1+'Snowball Details'!H$6/12)&gt;='Snowball Details'!H$7,0,'Snowball Details'!H$7-('Snowball Details'!I65*(1+'Snowball Details'!H$6/12))),0)</f>
        <v>600</v>
      </c>
      <c r="I61" s="26">
        <f>IFERROR(IF(OR('Snowball Details'!I65=0,'Snowball Details'!I65*(1+'Snowball Details'!H$6/12)&lt;'Snowball Details'!H$7),0,IF('Snowball Details'!I65*(1+'Snowball Details'!H$6/12)-'Snowball Details'!H$7&lt;$V61-SUM(G61,E61,C61),'Snowball Details'!I65*(1+'Snowball Details'!H$6/12)-'Snowball Details'!H$7,$V61-SUM(G61,E61,C61))),0)</f>
        <v>0</v>
      </c>
      <c r="J61" s="26">
        <f>IFERROR(IF('Snowball Details'!K65*(1+'Snowball Details'!J$6/12)&gt;='Snowball Details'!J$7,0,'Snowball Details'!J$7-('Snowball Details'!K65*(1+'Snowball Details'!J$6/12))),0)</f>
        <v>560</v>
      </c>
      <c r="K61" s="26">
        <f>IFERROR(IF(OR('Snowball Details'!K65=0,'Snowball Details'!K65*(1+'Snowball Details'!J$6/12)&lt;'Snowball Details'!J$7),0,IF('Snowball Details'!K65*(1+'Snowball Details'!J$6/12)-'Snowball Details'!J$7&lt;$V61-SUM(I61,G61,E61,C61),'Snowball Details'!K65*(1+'Snowball Details'!J$6/12)-'Snowball Details'!J$7,$V61-SUM(I61,G61,E61,C61))),0)</f>
        <v>0</v>
      </c>
      <c r="L61" s="26">
        <f>IFERROR(IF('Snowball Details'!M65*(1+'Snowball Details'!L$6/12)&gt;='Snowball Details'!L$7,0,'Snowball Details'!L$7-('Snowball Details'!M65*(1+'Snowball Details'!L$6/12))),0)</f>
        <v>220</v>
      </c>
      <c r="M61" s="26">
        <f>IFERROR(IF(OR('Snowball Details'!M65=0,'Snowball Details'!M65*(1+'Snowball Details'!L$6/12)&lt;'Snowball Details'!L$7),0,IF('Snowball Details'!M65*(1+'Snowball Details'!L$6/12)-'Snowball Details'!L$7&lt;$V61-SUM(K61,I61,G61,E61,C61),'Snowball Details'!M65*(1+'Snowball Details'!L$6/12)-'Snowball Details'!L$7,$V61-SUM(K61,I61,G61,E61,C61))),0)</f>
        <v>0</v>
      </c>
      <c r="N61" s="26">
        <f>IFERROR(IF('Snowball Details'!O65*(1+'Snowball Details'!N$6/12)&gt;='Snowball Details'!N$7,0,'Snowball Details'!N$7-('Snowball Details'!O65*(1+'Snowball Details'!N$6/12))),0)</f>
        <v>0</v>
      </c>
      <c r="O61" s="26">
        <f>IFERROR(IF(OR('Snowball Details'!O65=0,('Snowball Details'!O65*(1+'Snowball Details'!N$6/12)&lt;'Snowball Details'!N$7)),0,IF('Snowball Details'!O65*(1+'Snowball Details'!N$6/12)-'Snowball Details'!N$7&lt;$V61-SUM(M61,K61,I61,G61,E61,C61),'Snowball Details'!O65*(1+'Snowball Details'!N$6/12)-'Snowball Details'!N$7,$V61-SUM(M61,K61,I61,G61,E61,C61))),0)</f>
        <v>2841</v>
      </c>
      <c r="P61" s="26">
        <f>IFERROR(IF('Snowball Details'!Q65*(1+'Snowball Details'!P$6/12)&gt;='Snowball Details'!P$7,0,'Snowball Details'!P$7-('Snowball Details'!Q65*(1+'Snowball Details'!P$6/12))),0)</f>
        <v>0</v>
      </c>
      <c r="Q61" s="26">
        <f>IFERROR(IF(OR('Snowball Details'!Q65=0,('Snowball Details'!Q65*(1+'Snowball Details'!P$6/12)&lt;'Snowball Details'!P$7)),0,IF('Snowball Details'!Q65*(1+'Snowball Details'!P$6/12)-'Snowball Details'!P$7&lt;$V61-SUM(O61,M61,K61,I61,G61,E61,C61),'Snowball Details'!Q65*(1+'Snowball Details'!P$6/12)-'Snowball Details'!P$7,$V61-SUM(O61,M61,K61,I61,G61,E61,C61))),0)</f>
        <v>0</v>
      </c>
      <c r="R61" s="26">
        <f>IFERROR(IF('Snowball Details'!S65*(1+'Snowball Details'!R$6/12)&gt;='Snowball Details'!R$7,0,'Snowball Details'!R$7-('Snowball Details'!S65*(1+'Snowball Details'!R$6/12))),0)</f>
        <v>0</v>
      </c>
      <c r="S61" s="26">
        <f>IFERROR(IF(OR('Snowball Details'!S65=0,('Snowball Details'!S65*(1+'Snowball Details'!R$6/12)&lt;'Snowball Details'!R$7)),0,IF('Snowball Details'!S65*(1+'Snowball Details'!R$6/12)-'Snowball Details'!R$7&lt;$V61-SUM(Q61,O61,M61,K61,I61,G61,E61,C61),'Snowball Details'!S65*(1+'Snowball Details'!R$6/12)-'Snowball Details'!R$7,$V61-SUM(Q61,O61,M61,K61,I61,G61,E61,C61))),0)</f>
        <v>0</v>
      </c>
      <c r="T61" s="26">
        <f>IFERROR(IF('Snowball Details'!U65*(1+'Snowball Details'!T$6/12)&gt;='Snowball Details'!T$7,0,'Snowball Details'!T$7-('Snowball Details'!U65*(1+'Snowball Details'!T$6/12))),0)</f>
        <v>0</v>
      </c>
      <c r="U61" s="26">
        <f>IFERROR(IF(OR('Snowball Details'!U65=0,('Snowball Details'!U65*(1+'Snowball Details'!T$6/12)&lt;'Snowball Details'!T$7)),0,IF('Snowball Details'!U65*(1+'Snowball Details'!T$6/12)-'Snowball Details'!T$7&lt;$V61-SUM(S61,Q61,O61,M61,K61,I61,G61,E61,C61),'Snowball Details'!U65*(1+'Snowball Details'!T$6/12)-'Snowball Details'!T$7,$V61-SUM(S61,Q61,O61,M61,K61,I61,G61,E61,C61))),0)</f>
        <v>0</v>
      </c>
      <c r="V61" s="26">
        <f t="shared" si="0"/>
        <v>2841</v>
      </c>
      <c r="W61" s="26">
        <f t="shared" si="1"/>
        <v>2841</v>
      </c>
      <c r="X61" s="26">
        <f t="shared" si="2"/>
        <v>0</v>
      </c>
    </row>
    <row r="62" spans="1:24" x14ac:dyDescent="0.35">
      <c r="A62" s="9">
        <f t="shared" si="3"/>
        <v>46722</v>
      </c>
      <c r="B62" s="26">
        <f>IFERROR(IF('Snowball Details'!C66*(1+'Snowball Details'!B$6/12)&gt;='Snowball Details'!B$2+'Snowball Details'!B$7,0,'Snowball Details'!B$2+'Snowball Details'!B$7-('Snowball Details'!C66*(1+'Snowball Details'!B$6/12))),0)</f>
        <v>841</v>
      </c>
      <c r="C62" s="26">
        <f>IFERROR(IF(OR('Snowball Details'!C66=0,'Snowball Details'!C66*(1+'Snowball Details'!B$6/12)&lt;'Snowball Details'!B$7+'Snowball Details'!B$2),0,IF('Snowball Details'!C66*(1+'Snowball Details'!B$6/12)&lt;$V62,'Snowball Details'!C66*(1+'Snowball Details'!B$6/12)-'Snowball Details'!B$2-'Snowball Details'!B$7,SUM(D62,F62,H62,J62,L62,N62,P62,R62,T62))),0)</f>
        <v>0</v>
      </c>
      <c r="D62" s="26">
        <f>IFERROR(IF('Snowball Details'!E66*(1+'Snowball Details'!D$6/12)&gt;='Snowball Details'!D$7,0,'Snowball Details'!D$7-('Snowball Details'!E66*(1+'Snowball Details'!D$6/12))),0)</f>
        <v>240</v>
      </c>
      <c r="E62" s="26">
        <f>IFERROR(IF(OR('Snowball Details'!E66=0,'Snowball Details'!E66*(1+'Snowball Details'!D$6/12)&lt;'Snowball Details'!D$7),0,IF('Snowball Details'!E66*(1+'Snowball Details'!D$6/12)-'Snowball Details'!D$7&lt;$V62,'Snowball Details'!E66*(1+'Snowball Details'!D$6/12)-'Snowball Details'!D$7,SUM($V62-C62))),0)</f>
        <v>0</v>
      </c>
      <c r="F62" s="26">
        <f>IFERROR(IF('Snowball Details'!G66*(1+'Snowball Details'!F$6/12)&gt;='Snowball Details'!F$7,0,'Snowball Details'!F$7-('Snowball Details'!G66*(1+'Snowball Details'!F$6/12))),0)</f>
        <v>380</v>
      </c>
      <c r="G62" s="26">
        <f>IFERROR(IF(OR('Snowball Details'!G66=0,'Snowball Details'!G66*(1+'Snowball Details'!F$6/12)&lt;'Snowball Details'!F$7),0,IF('Snowball Details'!G66*(1+'Snowball Details'!F$6/12)-'Snowball Details'!F$7&lt;$V62-SUM(E62,C62),'Snowball Details'!G66*(1+'Snowball Details'!F$6/12)-'Snowball Details'!F$7,$V62-SUM(E62,C62))),0)</f>
        <v>0</v>
      </c>
      <c r="H62" s="26">
        <f>IFERROR(IF('Snowball Details'!I66*(1+'Snowball Details'!H$6/12)&gt;='Snowball Details'!H$7,0,'Snowball Details'!H$7-('Snowball Details'!I66*(1+'Snowball Details'!H$6/12))),0)</f>
        <v>600</v>
      </c>
      <c r="I62" s="26">
        <f>IFERROR(IF(OR('Snowball Details'!I66=0,'Snowball Details'!I66*(1+'Snowball Details'!H$6/12)&lt;'Snowball Details'!H$7),0,IF('Snowball Details'!I66*(1+'Snowball Details'!H$6/12)-'Snowball Details'!H$7&lt;$V62-SUM(G62,E62,C62),'Snowball Details'!I66*(1+'Snowball Details'!H$6/12)-'Snowball Details'!H$7,$V62-SUM(G62,E62,C62))),0)</f>
        <v>0</v>
      </c>
      <c r="J62" s="26">
        <f>IFERROR(IF('Snowball Details'!K66*(1+'Snowball Details'!J$6/12)&gt;='Snowball Details'!J$7,0,'Snowball Details'!J$7-('Snowball Details'!K66*(1+'Snowball Details'!J$6/12))),0)</f>
        <v>560</v>
      </c>
      <c r="K62" s="26">
        <f>IFERROR(IF(OR('Snowball Details'!K66=0,'Snowball Details'!K66*(1+'Snowball Details'!J$6/12)&lt;'Snowball Details'!J$7),0,IF('Snowball Details'!K66*(1+'Snowball Details'!J$6/12)-'Snowball Details'!J$7&lt;$V62-SUM(I62,G62,E62,C62),'Snowball Details'!K66*(1+'Snowball Details'!J$6/12)-'Snowball Details'!J$7,$V62-SUM(I62,G62,E62,C62))),0)</f>
        <v>0</v>
      </c>
      <c r="L62" s="26">
        <f>IFERROR(IF('Snowball Details'!M66*(1+'Snowball Details'!L$6/12)&gt;='Snowball Details'!L$7,0,'Snowball Details'!L$7-('Snowball Details'!M66*(1+'Snowball Details'!L$6/12))),0)</f>
        <v>220</v>
      </c>
      <c r="M62" s="26">
        <f>IFERROR(IF(OR('Snowball Details'!M66=0,'Snowball Details'!M66*(1+'Snowball Details'!L$6/12)&lt;'Snowball Details'!L$7),0,IF('Snowball Details'!M66*(1+'Snowball Details'!L$6/12)-'Snowball Details'!L$7&lt;$V62-SUM(K62,I62,G62,E62,C62),'Snowball Details'!M66*(1+'Snowball Details'!L$6/12)-'Snowball Details'!L$7,$V62-SUM(K62,I62,G62,E62,C62))),0)</f>
        <v>0</v>
      </c>
      <c r="N62" s="26">
        <f>IFERROR(IF('Snowball Details'!O66*(1+'Snowball Details'!N$6/12)&gt;='Snowball Details'!N$7,0,'Snowball Details'!N$7-('Snowball Details'!O66*(1+'Snowball Details'!N$6/12))),0)</f>
        <v>0</v>
      </c>
      <c r="O62" s="26">
        <f>IFERROR(IF(OR('Snowball Details'!O66=0,('Snowball Details'!O66*(1+'Snowball Details'!N$6/12)&lt;'Snowball Details'!N$7)),0,IF('Snowball Details'!O66*(1+'Snowball Details'!N$6/12)-'Snowball Details'!N$7&lt;$V62-SUM(M62,K62,I62,G62,E62,C62),'Snowball Details'!O66*(1+'Snowball Details'!N$6/12)-'Snowball Details'!N$7,$V62-SUM(M62,K62,I62,G62,E62,C62))),0)</f>
        <v>2841</v>
      </c>
      <c r="P62" s="26">
        <f>IFERROR(IF('Snowball Details'!Q66*(1+'Snowball Details'!P$6/12)&gt;='Snowball Details'!P$7,0,'Snowball Details'!P$7-('Snowball Details'!Q66*(1+'Snowball Details'!P$6/12))),0)</f>
        <v>0</v>
      </c>
      <c r="Q62" s="26">
        <f>IFERROR(IF(OR('Snowball Details'!Q66=0,('Snowball Details'!Q66*(1+'Snowball Details'!P$6/12)&lt;'Snowball Details'!P$7)),0,IF('Snowball Details'!Q66*(1+'Snowball Details'!P$6/12)-'Snowball Details'!P$7&lt;$V62-SUM(O62,M62,K62,I62,G62,E62,C62),'Snowball Details'!Q66*(1+'Snowball Details'!P$6/12)-'Snowball Details'!P$7,$V62-SUM(O62,M62,K62,I62,G62,E62,C62))),0)</f>
        <v>0</v>
      </c>
      <c r="R62" s="26">
        <f>IFERROR(IF('Snowball Details'!S66*(1+'Snowball Details'!R$6/12)&gt;='Snowball Details'!R$7,0,'Snowball Details'!R$7-('Snowball Details'!S66*(1+'Snowball Details'!R$6/12))),0)</f>
        <v>0</v>
      </c>
      <c r="S62" s="26">
        <f>IFERROR(IF(OR('Snowball Details'!S66=0,('Snowball Details'!S66*(1+'Snowball Details'!R$6/12)&lt;'Snowball Details'!R$7)),0,IF('Snowball Details'!S66*(1+'Snowball Details'!R$6/12)-'Snowball Details'!R$7&lt;$V62-SUM(Q62,O62,M62,K62,I62,G62,E62,C62),'Snowball Details'!S66*(1+'Snowball Details'!R$6/12)-'Snowball Details'!R$7,$V62-SUM(Q62,O62,M62,K62,I62,G62,E62,C62))),0)</f>
        <v>0</v>
      </c>
      <c r="T62" s="26">
        <f>IFERROR(IF('Snowball Details'!U66*(1+'Snowball Details'!T$6/12)&gt;='Snowball Details'!T$7,0,'Snowball Details'!T$7-('Snowball Details'!U66*(1+'Snowball Details'!T$6/12))),0)</f>
        <v>0</v>
      </c>
      <c r="U62" s="26">
        <f>IFERROR(IF(OR('Snowball Details'!U66=0,('Snowball Details'!U66*(1+'Snowball Details'!T$6/12)&lt;'Snowball Details'!T$7)),0,IF('Snowball Details'!U66*(1+'Snowball Details'!T$6/12)-'Snowball Details'!T$7&lt;$V62-SUM(S62,Q62,O62,M62,K62,I62,G62,E62,C62),'Snowball Details'!U66*(1+'Snowball Details'!T$6/12)-'Snowball Details'!T$7,$V62-SUM(S62,Q62,O62,M62,K62,I62,G62,E62,C62))),0)</f>
        <v>0</v>
      </c>
      <c r="V62" s="26">
        <f t="shared" si="0"/>
        <v>2841</v>
      </c>
      <c r="W62" s="26">
        <f t="shared" si="1"/>
        <v>2841</v>
      </c>
      <c r="X62" s="26">
        <f t="shared" si="2"/>
        <v>0</v>
      </c>
    </row>
    <row r="63" spans="1:24" x14ac:dyDescent="0.35">
      <c r="A63" s="9">
        <f t="shared" si="3"/>
        <v>46753</v>
      </c>
      <c r="B63" s="26">
        <f>IFERROR(IF('Snowball Details'!C67*(1+'Snowball Details'!B$6/12)&gt;='Snowball Details'!B$2+'Snowball Details'!B$7,0,'Snowball Details'!B$2+'Snowball Details'!B$7-('Snowball Details'!C67*(1+'Snowball Details'!B$6/12))),0)</f>
        <v>841</v>
      </c>
      <c r="C63" s="26">
        <f>IFERROR(IF(OR('Snowball Details'!C67=0,'Snowball Details'!C67*(1+'Snowball Details'!B$6/12)&lt;'Snowball Details'!B$7+'Snowball Details'!B$2),0,IF('Snowball Details'!C67*(1+'Snowball Details'!B$6/12)&lt;$V63,'Snowball Details'!C67*(1+'Snowball Details'!B$6/12)-'Snowball Details'!B$2-'Snowball Details'!B$7,SUM(D63,F63,H63,J63,L63,N63,P63,R63,T63))),0)</f>
        <v>0</v>
      </c>
      <c r="D63" s="26">
        <f>IFERROR(IF('Snowball Details'!E67*(1+'Snowball Details'!D$6/12)&gt;='Snowball Details'!D$7,0,'Snowball Details'!D$7-('Snowball Details'!E67*(1+'Snowball Details'!D$6/12))),0)</f>
        <v>240</v>
      </c>
      <c r="E63" s="26">
        <f>IFERROR(IF(OR('Snowball Details'!E67=0,'Snowball Details'!E67*(1+'Snowball Details'!D$6/12)&lt;'Snowball Details'!D$7),0,IF('Snowball Details'!E67*(1+'Snowball Details'!D$6/12)-'Snowball Details'!D$7&lt;$V63,'Snowball Details'!E67*(1+'Snowball Details'!D$6/12)-'Snowball Details'!D$7,SUM($V63-C63))),0)</f>
        <v>0</v>
      </c>
      <c r="F63" s="26">
        <f>IFERROR(IF('Snowball Details'!G67*(1+'Snowball Details'!F$6/12)&gt;='Snowball Details'!F$7,0,'Snowball Details'!F$7-('Snowball Details'!G67*(1+'Snowball Details'!F$6/12))),0)</f>
        <v>380</v>
      </c>
      <c r="G63" s="26">
        <f>IFERROR(IF(OR('Snowball Details'!G67=0,'Snowball Details'!G67*(1+'Snowball Details'!F$6/12)&lt;'Snowball Details'!F$7),0,IF('Snowball Details'!G67*(1+'Snowball Details'!F$6/12)-'Snowball Details'!F$7&lt;$V63-SUM(E63,C63),'Snowball Details'!G67*(1+'Snowball Details'!F$6/12)-'Snowball Details'!F$7,$V63-SUM(E63,C63))),0)</f>
        <v>0</v>
      </c>
      <c r="H63" s="26">
        <f>IFERROR(IF('Snowball Details'!I67*(1+'Snowball Details'!H$6/12)&gt;='Snowball Details'!H$7,0,'Snowball Details'!H$7-('Snowball Details'!I67*(1+'Snowball Details'!H$6/12))),0)</f>
        <v>600</v>
      </c>
      <c r="I63" s="26">
        <f>IFERROR(IF(OR('Snowball Details'!I67=0,'Snowball Details'!I67*(1+'Snowball Details'!H$6/12)&lt;'Snowball Details'!H$7),0,IF('Snowball Details'!I67*(1+'Snowball Details'!H$6/12)-'Snowball Details'!H$7&lt;$V63-SUM(G63,E63,C63),'Snowball Details'!I67*(1+'Snowball Details'!H$6/12)-'Snowball Details'!H$7,$V63-SUM(G63,E63,C63))),0)</f>
        <v>0</v>
      </c>
      <c r="J63" s="26">
        <f>IFERROR(IF('Snowball Details'!K67*(1+'Snowball Details'!J$6/12)&gt;='Snowball Details'!J$7,0,'Snowball Details'!J$7-('Snowball Details'!K67*(1+'Snowball Details'!J$6/12))),0)</f>
        <v>560</v>
      </c>
      <c r="K63" s="26">
        <f>IFERROR(IF(OR('Snowball Details'!K67=0,'Snowball Details'!K67*(1+'Snowball Details'!J$6/12)&lt;'Snowball Details'!J$7),0,IF('Snowball Details'!K67*(1+'Snowball Details'!J$6/12)-'Snowball Details'!J$7&lt;$V63-SUM(I63,G63,E63,C63),'Snowball Details'!K67*(1+'Snowball Details'!J$6/12)-'Snowball Details'!J$7,$V63-SUM(I63,G63,E63,C63))),0)</f>
        <v>0</v>
      </c>
      <c r="L63" s="26">
        <f>IFERROR(IF('Snowball Details'!M67*(1+'Snowball Details'!L$6/12)&gt;='Snowball Details'!L$7,0,'Snowball Details'!L$7-('Snowball Details'!M67*(1+'Snowball Details'!L$6/12))),0)</f>
        <v>220</v>
      </c>
      <c r="M63" s="26">
        <f>IFERROR(IF(OR('Snowball Details'!M67=0,'Snowball Details'!M67*(1+'Snowball Details'!L$6/12)&lt;'Snowball Details'!L$7),0,IF('Snowball Details'!M67*(1+'Snowball Details'!L$6/12)-'Snowball Details'!L$7&lt;$V63-SUM(K63,I63,G63,E63,C63),'Snowball Details'!M67*(1+'Snowball Details'!L$6/12)-'Snowball Details'!L$7,$V63-SUM(K63,I63,G63,E63,C63))),0)</f>
        <v>0</v>
      </c>
      <c r="N63" s="26">
        <f>IFERROR(IF('Snowball Details'!O67*(1+'Snowball Details'!N$6/12)&gt;='Snowball Details'!N$7,0,'Snowball Details'!N$7-('Snowball Details'!O67*(1+'Snowball Details'!N$6/12))),0)</f>
        <v>0</v>
      </c>
      <c r="O63" s="26">
        <f>IFERROR(IF(OR('Snowball Details'!O67=0,('Snowball Details'!O67*(1+'Snowball Details'!N$6/12)&lt;'Snowball Details'!N$7)),0,IF('Snowball Details'!O67*(1+'Snowball Details'!N$6/12)-'Snowball Details'!N$7&lt;$V63-SUM(M63,K63,I63,G63,E63,C63),'Snowball Details'!O67*(1+'Snowball Details'!N$6/12)-'Snowball Details'!N$7,$V63-SUM(M63,K63,I63,G63,E63,C63))),0)</f>
        <v>2841</v>
      </c>
      <c r="P63" s="26">
        <f>IFERROR(IF('Snowball Details'!Q67*(1+'Snowball Details'!P$6/12)&gt;='Snowball Details'!P$7,0,'Snowball Details'!P$7-('Snowball Details'!Q67*(1+'Snowball Details'!P$6/12))),0)</f>
        <v>0</v>
      </c>
      <c r="Q63" s="26">
        <f>IFERROR(IF(OR('Snowball Details'!Q67=0,('Snowball Details'!Q67*(1+'Snowball Details'!P$6/12)&lt;'Snowball Details'!P$7)),0,IF('Snowball Details'!Q67*(1+'Snowball Details'!P$6/12)-'Snowball Details'!P$7&lt;$V63-SUM(O63,M63,K63,I63,G63,E63,C63),'Snowball Details'!Q67*(1+'Snowball Details'!P$6/12)-'Snowball Details'!P$7,$V63-SUM(O63,M63,K63,I63,G63,E63,C63))),0)</f>
        <v>0</v>
      </c>
      <c r="R63" s="26">
        <f>IFERROR(IF('Snowball Details'!S67*(1+'Snowball Details'!R$6/12)&gt;='Snowball Details'!R$7,0,'Snowball Details'!R$7-('Snowball Details'!S67*(1+'Snowball Details'!R$6/12))),0)</f>
        <v>0</v>
      </c>
      <c r="S63" s="26">
        <f>IFERROR(IF(OR('Snowball Details'!S67=0,('Snowball Details'!S67*(1+'Snowball Details'!R$6/12)&lt;'Snowball Details'!R$7)),0,IF('Snowball Details'!S67*(1+'Snowball Details'!R$6/12)-'Snowball Details'!R$7&lt;$V63-SUM(Q63,O63,M63,K63,I63,G63,E63,C63),'Snowball Details'!S67*(1+'Snowball Details'!R$6/12)-'Snowball Details'!R$7,$V63-SUM(Q63,O63,M63,K63,I63,G63,E63,C63))),0)</f>
        <v>0</v>
      </c>
      <c r="T63" s="26">
        <f>IFERROR(IF('Snowball Details'!U67*(1+'Snowball Details'!T$6/12)&gt;='Snowball Details'!T$7,0,'Snowball Details'!T$7-('Snowball Details'!U67*(1+'Snowball Details'!T$6/12))),0)</f>
        <v>0</v>
      </c>
      <c r="U63" s="26">
        <f>IFERROR(IF(OR('Snowball Details'!U67=0,('Snowball Details'!U67*(1+'Snowball Details'!T$6/12)&lt;'Snowball Details'!T$7)),0,IF('Snowball Details'!U67*(1+'Snowball Details'!T$6/12)-'Snowball Details'!T$7&lt;$V63-SUM(S63,Q63,O63,M63,K63,I63,G63,E63,C63),'Snowball Details'!U67*(1+'Snowball Details'!T$6/12)-'Snowball Details'!T$7,$V63-SUM(S63,Q63,O63,M63,K63,I63,G63,E63,C63))),0)</f>
        <v>0</v>
      </c>
      <c r="V63" s="26">
        <f t="shared" si="0"/>
        <v>2841</v>
      </c>
      <c r="W63" s="26">
        <f t="shared" si="1"/>
        <v>2841</v>
      </c>
      <c r="X63" s="26">
        <f t="shared" si="2"/>
        <v>0</v>
      </c>
    </row>
    <row r="64" spans="1:24" x14ac:dyDescent="0.35">
      <c r="A64" s="9">
        <f t="shared" si="3"/>
        <v>46784</v>
      </c>
      <c r="B64" s="26">
        <f>IFERROR(IF('Snowball Details'!C68*(1+'Snowball Details'!B$6/12)&gt;='Snowball Details'!B$2+'Snowball Details'!B$7,0,'Snowball Details'!B$2+'Snowball Details'!B$7-('Snowball Details'!C68*(1+'Snowball Details'!B$6/12))),0)</f>
        <v>841</v>
      </c>
      <c r="C64" s="26">
        <f>IFERROR(IF(OR('Snowball Details'!C68=0,'Snowball Details'!C68*(1+'Snowball Details'!B$6/12)&lt;'Snowball Details'!B$7+'Snowball Details'!B$2),0,IF('Snowball Details'!C68*(1+'Snowball Details'!B$6/12)&lt;$V64,'Snowball Details'!C68*(1+'Snowball Details'!B$6/12)-'Snowball Details'!B$2-'Snowball Details'!B$7,SUM(D64,F64,H64,J64,L64,N64,P64,R64,T64))),0)</f>
        <v>0</v>
      </c>
      <c r="D64" s="26">
        <f>IFERROR(IF('Snowball Details'!E68*(1+'Snowball Details'!D$6/12)&gt;='Snowball Details'!D$7,0,'Snowball Details'!D$7-('Snowball Details'!E68*(1+'Snowball Details'!D$6/12))),0)</f>
        <v>240</v>
      </c>
      <c r="E64" s="26">
        <f>IFERROR(IF(OR('Snowball Details'!E68=0,'Snowball Details'!E68*(1+'Snowball Details'!D$6/12)&lt;'Snowball Details'!D$7),0,IF('Snowball Details'!E68*(1+'Snowball Details'!D$6/12)-'Snowball Details'!D$7&lt;$V64,'Snowball Details'!E68*(1+'Snowball Details'!D$6/12)-'Snowball Details'!D$7,SUM($V64-C64))),0)</f>
        <v>0</v>
      </c>
      <c r="F64" s="26">
        <f>IFERROR(IF('Snowball Details'!G68*(1+'Snowball Details'!F$6/12)&gt;='Snowball Details'!F$7,0,'Snowball Details'!F$7-('Snowball Details'!G68*(1+'Snowball Details'!F$6/12))),0)</f>
        <v>380</v>
      </c>
      <c r="G64" s="26">
        <f>IFERROR(IF(OR('Snowball Details'!G68=0,'Snowball Details'!G68*(1+'Snowball Details'!F$6/12)&lt;'Snowball Details'!F$7),0,IF('Snowball Details'!G68*(1+'Snowball Details'!F$6/12)-'Snowball Details'!F$7&lt;$V64-SUM(E64,C64),'Snowball Details'!G68*(1+'Snowball Details'!F$6/12)-'Snowball Details'!F$7,$V64-SUM(E64,C64))),0)</f>
        <v>0</v>
      </c>
      <c r="H64" s="26">
        <f>IFERROR(IF('Snowball Details'!I68*(1+'Snowball Details'!H$6/12)&gt;='Snowball Details'!H$7,0,'Snowball Details'!H$7-('Snowball Details'!I68*(1+'Snowball Details'!H$6/12))),0)</f>
        <v>600</v>
      </c>
      <c r="I64" s="26">
        <f>IFERROR(IF(OR('Snowball Details'!I68=0,'Snowball Details'!I68*(1+'Snowball Details'!H$6/12)&lt;'Snowball Details'!H$7),0,IF('Snowball Details'!I68*(1+'Snowball Details'!H$6/12)-'Snowball Details'!H$7&lt;$V64-SUM(G64,E64,C64),'Snowball Details'!I68*(1+'Snowball Details'!H$6/12)-'Snowball Details'!H$7,$V64-SUM(G64,E64,C64))),0)</f>
        <v>0</v>
      </c>
      <c r="J64" s="26">
        <f>IFERROR(IF('Snowball Details'!K68*(1+'Snowball Details'!J$6/12)&gt;='Snowball Details'!J$7,0,'Snowball Details'!J$7-('Snowball Details'!K68*(1+'Snowball Details'!J$6/12))),0)</f>
        <v>560</v>
      </c>
      <c r="K64" s="26">
        <f>IFERROR(IF(OR('Snowball Details'!K68=0,'Snowball Details'!K68*(1+'Snowball Details'!J$6/12)&lt;'Snowball Details'!J$7),0,IF('Snowball Details'!K68*(1+'Snowball Details'!J$6/12)-'Snowball Details'!J$7&lt;$V64-SUM(I64,G64,E64,C64),'Snowball Details'!K68*(1+'Snowball Details'!J$6/12)-'Snowball Details'!J$7,$V64-SUM(I64,G64,E64,C64))),0)</f>
        <v>0</v>
      </c>
      <c r="L64" s="26">
        <f>IFERROR(IF('Snowball Details'!M68*(1+'Snowball Details'!L$6/12)&gt;='Snowball Details'!L$7,0,'Snowball Details'!L$7-('Snowball Details'!M68*(1+'Snowball Details'!L$6/12))),0)</f>
        <v>220</v>
      </c>
      <c r="M64" s="26">
        <f>IFERROR(IF(OR('Snowball Details'!M68=0,'Snowball Details'!M68*(1+'Snowball Details'!L$6/12)&lt;'Snowball Details'!L$7),0,IF('Snowball Details'!M68*(1+'Snowball Details'!L$6/12)-'Snowball Details'!L$7&lt;$V64-SUM(K64,I64,G64,E64,C64),'Snowball Details'!M68*(1+'Snowball Details'!L$6/12)-'Snowball Details'!L$7,$V64-SUM(K64,I64,G64,E64,C64))),0)</f>
        <v>0</v>
      </c>
      <c r="N64" s="26">
        <f>IFERROR(IF('Snowball Details'!O68*(1+'Snowball Details'!N$6/12)&gt;='Snowball Details'!N$7,0,'Snowball Details'!N$7-('Snowball Details'!O68*(1+'Snowball Details'!N$6/12))),0)</f>
        <v>0</v>
      </c>
      <c r="O64" s="26">
        <f>IFERROR(IF(OR('Snowball Details'!O68=0,('Snowball Details'!O68*(1+'Snowball Details'!N$6/12)&lt;'Snowball Details'!N$7)),0,IF('Snowball Details'!O68*(1+'Snowball Details'!N$6/12)-'Snowball Details'!N$7&lt;$V64-SUM(M64,K64,I64,G64,E64,C64),'Snowball Details'!O68*(1+'Snowball Details'!N$6/12)-'Snowball Details'!N$7,$V64-SUM(M64,K64,I64,G64,E64,C64))),0)</f>
        <v>2841</v>
      </c>
      <c r="P64" s="26">
        <f>IFERROR(IF('Snowball Details'!Q68*(1+'Snowball Details'!P$6/12)&gt;='Snowball Details'!P$7,0,'Snowball Details'!P$7-('Snowball Details'!Q68*(1+'Snowball Details'!P$6/12))),0)</f>
        <v>0</v>
      </c>
      <c r="Q64" s="26">
        <f>IFERROR(IF(OR('Snowball Details'!Q68=0,('Snowball Details'!Q68*(1+'Snowball Details'!P$6/12)&lt;'Snowball Details'!P$7)),0,IF('Snowball Details'!Q68*(1+'Snowball Details'!P$6/12)-'Snowball Details'!P$7&lt;$V64-SUM(O64,M64,K64,I64,G64,E64,C64),'Snowball Details'!Q68*(1+'Snowball Details'!P$6/12)-'Snowball Details'!P$7,$V64-SUM(O64,M64,K64,I64,G64,E64,C64))),0)</f>
        <v>0</v>
      </c>
      <c r="R64" s="26">
        <f>IFERROR(IF('Snowball Details'!S68*(1+'Snowball Details'!R$6/12)&gt;='Snowball Details'!R$7,0,'Snowball Details'!R$7-('Snowball Details'!S68*(1+'Snowball Details'!R$6/12))),0)</f>
        <v>0</v>
      </c>
      <c r="S64" s="26">
        <f>IFERROR(IF(OR('Snowball Details'!S68=0,('Snowball Details'!S68*(1+'Snowball Details'!R$6/12)&lt;'Snowball Details'!R$7)),0,IF('Snowball Details'!S68*(1+'Snowball Details'!R$6/12)-'Snowball Details'!R$7&lt;$V64-SUM(Q64,O64,M64,K64,I64,G64,E64,C64),'Snowball Details'!S68*(1+'Snowball Details'!R$6/12)-'Snowball Details'!R$7,$V64-SUM(Q64,O64,M64,K64,I64,G64,E64,C64))),0)</f>
        <v>0</v>
      </c>
      <c r="T64" s="26">
        <f>IFERROR(IF('Snowball Details'!U68*(1+'Snowball Details'!T$6/12)&gt;='Snowball Details'!T$7,0,'Snowball Details'!T$7-('Snowball Details'!U68*(1+'Snowball Details'!T$6/12))),0)</f>
        <v>0</v>
      </c>
      <c r="U64" s="26">
        <f>IFERROR(IF(OR('Snowball Details'!U68=0,('Snowball Details'!U68*(1+'Snowball Details'!T$6/12)&lt;'Snowball Details'!T$7)),0,IF('Snowball Details'!U68*(1+'Snowball Details'!T$6/12)-'Snowball Details'!T$7&lt;$V64-SUM(S64,Q64,O64,M64,K64,I64,G64,E64,C64),'Snowball Details'!U68*(1+'Snowball Details'!T$6/12)-'Snowball Details'!T$7,$V64-SUM(S64,Q64,O64,M64,K64,I64,G64,E64,C64))),0)</f>
        <v>0</v>
      </c>
      <c r="V64" s="26">
        <f t="shared" si="0"/>
        <v>2841</v>
      </c>
      <c r="W64" s="26">
        <f t="shared" si="1"/>
        <v>2841</v>
      </c>
      <c r="X64" s="26">
        <f t="shared" si="2"/>
        <v>0</v>
      </c>
    </row>
    <row r="65" spans="1:24" x14ac:dyDescent="0.35">
      <c r="A65" s="9">
        <f t="shared" si="3"/>
        <v>46813</v>
      </c>
      <c r="B65" s="26">
        <f>IFERROR(IF('Snowball Details'!C69*(1+'Snowball Details'!B$6/12)&gt;='Snowball Details'!B$2+'Snowball Details'!B$7,0,'Snowball Details'!B$2+'Snowball Details'!B$7-('Snowball Details'!C69*(1+'Snowball Details'!B$6/12))),0)</f>
        <v>841</v>
      </c>
      <c r="C65" s="26">
        <f>IFERROR(IF(OR('Snowball Details'!C69=0,'Snowball Details'!C69*(1+'Snowball Details'!B$6/12)&lt;'Snowball Details'!B$7+'Snowball Details'!B$2),0,IF('Snowball Details'!C69*(1+'Snowball Details'!B$6/12)&lt;$V65,'Snowball Details'!C69*(1+'Snowball Details'!B$6/12)-'Snowball Details'!B$2-'Snowball Details'!B$7,SUM(D65,F65,H65,J65,L65,N65,P65,R65,T65))),0)</f>
        <v>0</v>
      </c>
      <c r="D65" s="26">
        <f>IFERROR(IF('Snowball Details'!E69*(1+'Snowball Details'!D$6/12)&gt;='Snowball Details'!D$7,0,'Snowball Details'!D$7-('Snowball Details'!E69*(1+'Snowball Details'!D$6/12))),0)</f>
        <v>240</v>
      </c>
      <c r="E65" s="26">
        <f>IFERROR(IF(OR('Snowball Details'!E69=0,'Snowball Details'!E69*(1+'Snowball Details'!D$6/12)&lt;'Snowball Details'!D$7),0,IF('Snowball Details'!E69*(1+'Snowball Details'!D$6/12)-'Snowball Details'!D$7&lt;$V65,'Snowball Details'!E69*(1+'Snowball Details'!D$6/12)-'Snowball Details'!D$7,SUM($V65-C65))),0)</f>
        <v>0</v>
      </c>
      <c r="F65" s="26">
        <f>IFERROR(IF('Snowball Details'!G69*(1+'Snowball Details'!F$6/12)&gt;='Snowball Details'!F$7,0,'Snowball Details'!F$7-('Snowball Details'!G69*(1+'Snowball Details'!F$6/12))),0)</f>
        <v>380</v>
      </c>
      <c r="G65" s="26">
        <f>IFERROR(IF(OR('Snowball Details'!G69=0,'Snowball Details'!G69*(1+'Snowball Details'!F$6/12)&lt;'Snowball Details'!F$7),0,IF('Snowball Details'!G69*(1+'Snowball Details'!F$6/12)-'Snowball Details'!F$7&lt;$V65-SUM(E65,C65),'Snowball Details'!G69*(1+'Snowball Details'!F$6/12)-'Snowball Details'!F$7,$V65-SUM(E65,C65))),0)</f>
        <v>0</v>
      </c>
      <c r="H65" s="26">
        <f>IFERROR(IF('Snowball Details'!I69*(1+'Snowball Details'!H$6/12)&gt;='Snowball Details'!H$7,0,'Snowball Details'!H$7-('Snowball Details'!I69*(1+'Snowball Details'!H$6/12))),0)</f>
        <v>600</v>
      </c>
      <c r="I65" s="26">
        <f>IFERROR(IF(OR('Snowball Details'!I69=0,'Snowball Details'!I69*(1+'Snowball Details'!H$6/12)&lt;'Snowball Details'!H$7),0,IF('Snowball Details'!I69*(1+'Snowball Details'!H$6/12)-'Snowball Details'!H$7&lt;$V65-SUM(G65,E65,C65),'Snowball Details'!I69*(1+'Snowball Details'!H$6/12)-'Snowball Details'!H$7,$V65-SUM(G65,E65,C65))),0)</f>
        <v>0</v>
      </c>
      <c r="J65" s="26">
        <f>IFERROR(IF('Snowball Details'!K69*(1+'Snowball Details'!J$6/12)&gt;='Snowball Details'!J$7,0,'Snowball Details'!J$7-('Snowball Details'!K69*(1+'Snowball Details'!J$6/12))),0)</f>
        <v>560</v>
      </c>
      <c r="K65" s="26">
        <f>IFERROR(IF(OR('Snowball Details'!K69=0,'Snowball Details'!K69*(1+'Snowball Details'!J$6/12)&lt;'Snowball Details'!J$7),0,IF('Snowball Details'!K69*(1+'Snowball Details'!J$6/12)-'Snowball Details'!J$7&lt;$V65-SUM(I65,G65,E65,C65),'Snowball Details'!K69*(1+'Snowball Details'!J$6/12)-'Snowball Details'!J$7,$V65-SUM(I65,G65,E65,C65))),0)</f>
        <v>0</v>
      </c>
      <c r="L65" s="26">
        <f>IFERROR(IF('Snowball Details'!M69*(1+'Snowball Details'!L$6/12)&gt;='Snowball Details'!L$7,0,'Snowball Details'!L$7-('Snowball Details'!M69*(1+'Snowball Details'!L$6/12))),0)</f>
        <v>220</v>
      </c>
      <c r="M65" s="26">
        <f>IFERROR(IF(OR('Snowball Details'!M69=0,'Snowball Details'!M69*(1+'Snowball Details'!L$6/12)&lt;'Snowball Details'!L$7),0,IF('Snowball Details'!M69*(1+'Snowball Details'!L$6/12)-'Snowball Details'!L$7&lt;$V65-SUM(K65,I65,G65,E65,C65),'Snowball Details'!M69*(1+'Snowball Details'!L$6/12)-'Snowball Details'!L$7,$V65-SUM(K65,I65,G65,E65,C65))),0)</f>
        <v>0</v>
      </c>
      <c r="N65" s="26">
        <f>IFERROR(IF('Snowball Details'!O69*(1+'Snowball Details'!N$6/12)&gt;='Snowball Details'!N$7,0,'Snowball Details'!N$7-('Snowball Details'!O69*(1+'Snowball Details'!N$6/12))),0)</f>
        <v>0</v>
      </c>
      <c r="O65" s="26">
        <f>IFERROR(IF(OR('Snowball Details'!O69=0,('Snowball Details'!O69*(1+'Snowball Details'!N$6/12)&lt;'Snowball Details'!N$7)),0,IF('Snowball Details'!O69*(1+'Snowball Details'!N$6/12)-'Snowball Details'!N$7&lt;$V65-SUM(M65,K65,I65,G65,E65,C65),'Snowball Details'!O69*(1+'Snowball Details'!N$6/12)-'Snowball Details'!N$7,$V65-SUM(M65,K65,I65,G65,E65,C65))),0)</f>
        <v>2841</v>
      </c>
      <c r="P65" s="26">
        <f>IFERROR(IF('Snowball Details'!Q69*(1+'Snowball Details'!P$6/12)&gt;='Snowball Details'!P$7,0,'Snowball Details'!P$7-('Snowball Details'!Q69*(1+'Snowball Details'!P$6/12))),0)</f>
        <v>0</v>
      </c>
      <c r="Q65" s="26">
        <f>IFERROR(IF(OR('Snowball Details'!Q69=0,('Snowball Details'!Q69*(1+'Snowball Details'!P$6/12)&lt;'Snowball Details'!P$7)),0,IF('Snowball Details'!Q69*(1+'Snowball Details'!P$6/12)-'Snowball Details'!P$7&lt;$V65-SUM(O65,M65,K65,I65,G65,E65,C65),'Snowball Details'!Q69*(1+'Snowball Details'!P$6/12)-'Snowball Details'!P$7,$V65-SUM(O65,M65,K65,I65,G65,E65,C65))),0)</f>
        <v>0</v>
      </c>
      <c r="R65" s="26">
        <f>IFERROR(IF('Snowball Details'!S69*(1+'Snowball Details'!R$6/12)&gt;='Snowball Details'!R$7,0,'Snowball Details'!R$7-('Snowball Details'!S69*(1+'Snowball Details'!R$6/12))),0)</f>
        <v>0</v>
      </c>
      <c r="S65" s="26">
        <f>IFERROR(IF(OR('Snowball Details'!S69=0,('Snowball Details'!S69*(1+'Snowball Details'!R$6/12)&lt;'Snowball Details'!R$7)),0,IF('Snowball Details'!S69*(1+'Snowball Details'!R$6/12)-'Snowball Details'!R$7&lt;$V65-SUM(Q65,O65,M65,K65,I65,G65,E65,C65),'Snowball Details'!S69*(1+'Snowball Details'!R$6/12)-'Snowball Details'!R$7,$V65-SUM(Q65,O65,M65,K65,I65,G65,E65,C65))),0)</f>
        <v>0</v>
      </c>
      <c r="T65" s="26">
        <f>IFERROR(IF('Snowball Details'!U69*(1+'Snowball Details'!T$6/12)&gt;='Snowball Details'!T$7,0,'Snowball Details'!T$7-('Snowball Details'!U69*(1+'Snowball Details'!T$6/12))),0)</f>
        <v>0</v>
      </c>
      <c r="U65" s="26">
        <f>IFERROR(IF(OR('Snowball Details'!U69=0,('Snowball Details'!U69*(1+'Snowball Details'!T$6/12)&lt;'Snowball Details'!T$7)),0,IF('Snowball Details'!U69*(1+'Snowball Details'!T$6/12)-'Snowball Details'!T$7&lt;$V65-SUM(S65,Q65,O65,M65,K65,I65,G65,E65,C65),'Snowball Details'!U69*(1+'Snowball Details'!T$6/12)-'Snowball Details'!T$7,$V65-SUM(S65,Q65,O65,M65,K65,I65,G65,E65,C65))),0)</f>
        <v>0</v>
      </c>
      <c r="V65" s="26">
        <f t="shared" si="0"/>
        <v>2841</v>
      </c>
      <c r="W65" s="26">
        <f t="shared" si="1"/>
        <v>2841</v>
      </c>
      <c r="X65" s="26">
        <f t="shared" si="2"/>
        <v>0</v>
      </c>
    </row>
    <row r="66" spans="1:24" x14ac:dyDescent="0.35">
      <c r="A66" s="9">
        <f t="shared" si="3"/>
        <v>46844</v>
      </c>
      <c r="B66" s="26">
        <f>IFERROR(IF('Snowball Details'!C70*(1+'Snowball Details'!B$6/12)&gt;='Snowball Details'!B$2+'Snowball Details'!B$7,0,'Snowball Details'!B$2+'Snowball Details'!B$7-('Snowball Details'!C70*(1+'Snowball Details'!B$6/12))),0)</f>
        <v>841</v>
      </c>
      <c r="C66" s="26">
        <f>IFERROR(IF(OR('Snowball Details'!C70=0,'Snowball Details'!C70*(1+'Snowball Details'!B$6/12)&lt;'Snowball Details'!B$7+'Snowball Details'!B$2),0,IF('Snowball Details'!C70*(1+'Snowball Details'!B$6/12)&lt;$V66,'Snowball Details'!C70*(1+'Snowball Details'!B$6/12)-'Snowball Details'!B$2-'Snowball Details'!B$7,SUM(D66,F66,H66,J66,L66,N66,P66,R66,T66))),0)</f>
        <v>0</v>
      </c>
      <c r="D66" s="26">
        <f>IFERROR(IF('Snowball Details'!E70*(1+'Snowball Details'!D$6/12)&gt;='Snowball Details'!D$7,0,'Snowball Details'!D$7-('Snowball Details'!E70*(1+'Snowball Details'!D$6/12))),0)</f>
        <v>240</v>
      </c>
      <c r="E66" s="26">
        <f>IFERROR(IF(OR('Snowball Details'!E70=0,'Snowball Details'!E70*(1+'Snowball Details'!D$6/12)&lt;'Snowball Details'!D$7),0,IF('Snowball Details'!E70*(1+'Snowball Details'!D$6/12)-'Snowball Details'!D$7&lt;$V66,'Snowball Details'!E70*(1+'Snowball Details'!D$6/12)-'Snowball Details'!D$7,SUM($V66-C66))),0)</f>
        <v>0</v>
      </c>
      <c r="F66" s="26">
        <f>IFERROR(IF('Snowball Details'!G70*(1+'Snowball Details'!F$6/12)&gt;='Snowball Details'!F$7,0,'Snowball Details'!F$7-('Snowball Details'!G70*(1+'Snowball Details'!F$6/12))),0)</f>
        <v>380</v>
      </c>
      <c r="G66" s="26">
        <f>IFERROR(IF(OR('Snowball Details'!G70=0,'Snowball Details'!G70*(1+'Snowball Details'!F$6/12)&lt;'Snowball Details'!F$7),0,IF('Snowball Details'!G70*(1+'Snowball Details'!F$6/12)-'Snowball Details'!F$7&lt;$V66-SUM(E66,C66),'Snowball Details'!G70*(1+'Snowball Details'!F$6/12)-'Snowball Details'!F$7,$V66-SUM(E66,C66))),0)</f>
        <v>0</v>
      </c>
      <c r="H66" s="26">
        <f>IFERROR(IF('Snowball Details'!I70*(1+'Snowball Details'!H$6/12)&gt;='Snowball Details'!H$7,0,'Snowball Details'!H$7-('Snowball Details'!I70*(1+'Snowball Details'!H$6/12))),0)</f>
        <v>600</v>
      </c>
      <c r="I66" s="26">
        <f>IFERROR(IF(OR('Snowball Details'!I70=0,'Snowball Details'!I70*(1+'Snowball Details'!H$6/12)&lt;'Snowball Details'!H$7),0,IF('Snowball Details'!I70*(1+'Snowball Details'!H$6/12)-'Snowball Details'!H$7&lt;$V66-SUM(G66,E66,C66),'Snowball Details'!I70*(1+'Snowball Details'!H$6/12)-'Snowball Details'!H$7,$V66-SUM(G66,E66,C66))),0)</f>
        <v>0</v>
      </c>
      <c r="J66" s="26">
        <f>IFERROR(IF('Snowball Details'!K70*(1+'Snowball Details'!J$6/12)&gt;='Snowball Details'!J$7,0,'Snowball Details'!J$7-('Snowball Details'!K70*(1+'Snowball Details'!J$6/12))),0)</f>
        <v>560</v>
      </c>
      <c r="K66" s="26">
        <f>IFERROR(IF(OR('Snowball Details'!K70=0,'Snowball Details'!K70*(1+'Snowball Details'!J$6/12)&lt;'Snowball Details'!J$7),0,IF('Snowball Details'!K70*(1+'Snowball Details'!J$6/12)-'Snowball Details'!J$7&lt;$V66-SUM(I66,G66,E66,C66),'Snowball Details'!K70*(1+'Snowball Details'!J$6/12)-'Snowball Details'!J$7,$V66-SUM(I66,G66,E66,C66))),0)</f>
        <v>0</v>
      </c>
      <c r="L66" s="26">
        <f>IFERROR(IF('Snowball Details'!M70*(1+'Snowball Details'!L$6/12)&gt;='Snowball Details'!L$7,0,'Snowball Details'!L$7-('Snowball Details'!M70*(1+'Snowball Details'!L$6/12))),0)</f>
        <v>220</v>
      </c>
      <c r="M66" s="26">
        <f>IFERROR(IF(OR('Snowball Details'!M70=0,'Snowball Details'!M70*(1+'Snowball Details'!L$6/12)&lt;'Snowball Details'!L$7),0,IF('Snowball Details'!M70*(1+'Snowball Details'!L$6/12)-'Snowball Details'!L$7&lt;$V66-SUM(K66,I66,G66,E66,C66),'Snowball Details'!M70*(1+'Snowball Details'!L$6/12)-'Snowball Details'!L$7,$V66-SUM(K66,I66,G66,E66,C66))),0)</f>
        <v>0</v>
      </c>
      <c r="N66" s="26">
        <f>IFERROR(IF('Snowball Details'!O70*(1+'Snowball Details'!N$6/12)&gt;='Snowball Details'!N$7,0,'Snowball Details'!N$7-('Snowball Details'!O70*(1+'Snowball Details'!N$6/12))),0)</f>
        <v>0</v>
      </c>
      <c r="O66" s="26">
        <f>IFERROR(IF(OR('Snowball Details'!O70=0,('Snowball Details'!O70*(1+'Snowball Details'!N$6/12)&lt;'Snowball Details'!N$7)),0,IF('Snowball Details'!O70*(1+'Snowball Details'!N$6/12)-'Snowball Details'!N$7&lt;$V66-SUM(M66,K66,I66,G66,E66,C66),'Snowball Details'!O70*(1+'Snowball Details'!N$6/12)-'Snowball Details'!N$7,$V66-SUM(M66,K66,I66,G66,E66,C66))),0)</f>
        <v>2841</v>
      </c>
      <c r="P66" s="26">
        <f>IFERROR(IF('Snowball Details'!Q70*(1+'Snowball Details'!P$6/12)&gt;='Snowball Details'!P$7,0,'Snowball Details'!P$7-('Snowball Details'!Q70*(1+'Snowball Details'!P$6/12))),0)</f>
        <v>0</v>
      </c>
      <c r="Q66" s="26">
        <f>IFERROR(IF(OR('Snowball Details'!Q70=0,('Snowball Details'!Q70*(1+'Snowball Details'!P$6/12)&lt;'Snowball Details'!P$7)),0,IF('Snowball Details'!Q70*(1+'Snowball Details'!P$6/12)-'Snowball Details'!P$7&lt;$V66-SUM(O66,M66,K66,I66,G66,E66,C66),'Snowball Details'!Q70*(1+'Snowball Details'!P$6/12)-'Snowball Details'!P$7,$V66-SUM(O66,M66,K66,I66,G66,E66,C66))),0)</f>
        <v>0</v>
      </c>
      <c r="R66" s="26">
        <f>IFERROR(IF('Snowball Details'!S70*(1+'Snowball Details'!R$6/12)&gt;='Snowball Details'!R$7,0,'Snowball Details'!R$7-('Snowball Details'!S70*(1+'Snowball Details'!R$6/12))),0)</f>
        <v>0</v>
      </c>
      <c r="S66" s="26">
        <f>IFERROR(IF(OR('Snowball Details'!S70=0,('Snowball Details'!S70*(1+'Snowball Details'!R$6/12)&lt;'Snowball Details'!R$7)),0,IF('Snowball Details'!S70*(1+'Snowball Details'!R$6/12)-'Snowball Details'!R$7&lt;$V66-SUM(Q66,O66,M66,K66,I66,G66,E66,C66),'Snowball Details'!S70*(1+'Snowball Details'!R$6/12)-'Snowball Details'!R$7,$V66-SUM(Q66,O66,M66,K66,I66,G66,E66,C66))),0)</f>
        <v>0</v>
      </c>
      <c r="T66" s="26">
        <f>IFERROR(IF('Snowball Details'!U70*(1+'Snowball Details'!T$6/12)&gt;='Snowball Details'!T$7,0,'Snowball Details'!T$7-('Snowball Details'!U70*(1+'Snowball Details'!T$6/12))),0)</f>
        <v>0</v>
      </c>
      <c r="U66" s="26">
        <f>IFERROR(IF(OR('Snowball Details'!U70=0,('Snowball Details'!U70*(1+'Snowball Details'!T$6/12)&lt;'Snowball Details'!T$7)),0,IF('Snowball Details'!U70*(1+'Snowball Details'!T$6/12)-'Snowball Details'!T$7&lt;$V66-SUM(S66,Q66,O66,M66,K66,I66,G66,E66,C66),'Snowball Details'!U70*(1+'Snowball Details'!T$6/12)-'Snowball Details'!T$7,$V66-SUM(S66,Q66,O66,M66,K66,I66,G66,E66,C66))),0)</f>
        <v>0</v>
      </c>
      <c r="V66" s="26">
        <f t="shared" si="0"/>
        <v>2841</v>
      </c>
      <c r="W66" s="26">
        <f t="shared" si="1"/>
        <v>2841</v>
      </c>
      <c r="X66" s="26">
        <f t="shared" si="2"/>
        <v>0</v>
      </c>
    </row>
    <row r="67" spans="1:24" x14ac:dyDescent="0.35">
      <c r="A67" s="9">
        <f t="shared" si="3"/>
        <v>46874</v>
      </c>
      <c r="B67" s="26">
        <f>IFERROR(IF('Snowball Details'!C71*(1+'Snowball Details'!B$6/12)&gt;='Snowball Details'!B$2+'Snowball Details'!B$7,0,'Snowball Details'!B$2+'Snowball Details'!B$7-('Snowball Details'!C71*(1+'Snowball Details'!B$6/12))),0)</f>
        <v>841</v>
      </c>
      <c r="C67" s="26">
        <f>IFERROR(IF(OR('Snowball Details'!C71=0,'Snowball Details'!C71*(1+'Snowball Details'!B$6/12)&lt;'Snowball Details'!B$7+'Snowball Details'!B$2),0,IF('Snowball Details'!C71*(1+'Snowball Details'!B$6/12)&lt;$V67,'Snowball Details'!C71*(1+'Snowball Details'!B$6/12)-'Snowball Details'!B$2-'Snowball Details'!B$7,SUM(D67,F67,H67,J67,L67,N67,P67,R67,T67))),0)</f>
        <v>0</v>
      </c>
      <c r="D67" s="26">
        <f>IFERROR(IF('Snowball Details'!E71*(1+'Snowball Details'!D$6/12)&gt;='Snowball Details'!D$7,0,'Snowball Details'!D$7-('Snowball Details'!E71*(1+'Snowball Details'!D$6/12))),0)</f>
        <v>240</v>
      </c>
      <c r="E67" s="26">
        <f>IFERROR(IF(OR('Snowball Details'!E71=0,'Snowball Details'!E71*(1+'Snowball Details'!D$6/12)&lt;'Snowball Details'!D$7),0,IF('Snowball Details'!E71*(1+'Snowball Details'!D$6/12)-'Snowball Details'!D$7&lt;$V67,'Snowball Details'!E71*(1+'Snowball Details'!D$6/12)-'Snowball Details'!D$7,SUM($V67-C67))),0)</f>
        <v>0</v>
      </c>
      <c r="F67" s="26">
        <f>IFERROR(IF('Snowball Details'!G71*(1+'Snowball Details'!F$6/12)&gt;='Snowball Details'!F$7,0,'Snowball Details'!F$7-('Snowball Details'!G71*(1+'Snowball Details'!F$6/12))),0)</f>
        <v>380</v>
      </c>
      <c r="G67" s="26">
        <f>IFERROR(IF(OR('Snowball Details'!G71=0,'Snowball Details'!G71*(1+'Snowball Details'!F$6/12)&lt;'Snowball Details'!F$7),0,IF('Snowball Details'!G71*(1+'Snowball Details'!F$6/12)-'Snowball Details'!F$7&lt;$V67-SUM(E67,C67),'Snowball Details'!G71*(1+'Snowball Details'!F$6/12)-'Snowball Details'!F$7,$V67-SUM(E67,C67))),0)</f>
        <v>0</v>
      </c>
      <c r="H67" s="26">
        <f>IFERROR(IF('Snowball Details'!I71*(1+'Snowball Details'!H$6/12)&gt;='Snowball Details'!H$7,0,'Snowball Details'!H$7-('Snowball Details'!I71*(1+'Snowball Details'!H$6/12))),0)</f>
        <v>600</v>
      </c>
      <c r="I67" s="26">
        <f>IFERROR(IF(OR('Snowball Details'!I71=0,'Snowball Details'!I71*(1+'Snowball Details'!H$6/12)&lt;'Snowball Details'!H$7),0,IF('Snowball Details'!I71*(1+'Snowball Details'!H$6/12)-'Snowball Details'!H$7&lt;$V67-SUM(G67,E67,C67),'Snowball Details'!I71*(1+'Snowball Details'!H$6/12)-'Snowball Details'!H$7,$V67-SUM(G67,E67,C67))),0)</f>
        <v>0</v>
      </c>
      <c r="J67" s="26">
        <f>IFERROR(IF('Snowball Details'!K71*(1+'Snowball Details'!J$6/12)&gt;='Snowball Details'!J$7,0,'Snowball Details'!J$7-('Snowball Details'!K71*(1+'Snowball Details'!J$6/12))),0)</f>
        <v>560</v>
      </c>
      <c r="K67" s="26">
        <f>IFERROR(IF(OR('Snowball Details'!K71=0,'Snowball Details'!K71*(1+'Snowball Details'!J$6/12)&lt;'Snowball Details'!J$7),0,IF('Snowball Details'!K71*(1+'Snowball Details'!J$6/12)-'Snowball Details'!J$7&lt;$V67-SUM(I67,G67,E67,C67),'Snowball Details'!K71*(1+'Snowball Details'!J$6/12)-'Snowball Details'!J$7,$V67-SUM(I67,G67,E67,C67))),0)</f>
        <v>0</v>
      </c>
      <c r="L67" s="26">
        <f>IFERROR(IF('Snowball Details'!M71*(1+'Snowball Details'!L$6/12)&gt;='Snowball Details'!L$7,0,'Snowball Details'!L$7-('Snowball Details'!M71*(1+'Snowball Details'!L$6/12))),0)</f>
        <v>220</v>
      </c>
      <c r="M67" s="26">
        <f>IFERROR(IF(OR('Snowball Details'!M71=0,'Snowball Details'!M71*(1+'Snowball Details'!L$6/12)&lt;'Snowball Details'!L$7),0,IF('Snowball Details'!M71*(1+'Snowball Details'!L$6/12)-'Snowball Details'!L$7&lt;$V67-SUM(K67,I67,G67,E67,C67),'Snowball Details'!M71*(1+'Snowball Details'!L$6/12)-'Snowball Details'!L$7,$V67-SUM(K67,I67,G67,E67,C67))),0)</f>
        <v>0</v>
      </c>
      <c r="N67" s="26">
        <f>IFERROR(IF('Snowball Details'!O71*(1+'Snowball Details'!N$6/12)&gt;='Snowball Details'!N$7,0,'Snowball Details'!N$7-('Snowball Details'!O71*(1+'Snowball Details'!N$6/12))),0)</f>
        <v>0</v>
      </c>
      <c r="O67" s="26">
        <f>IFERROR(IF(OR('Snowball Details'!O71=0,('Snowball Details'!O71*(1+'Snowball Details'!N$6/12)&lt;'Snowball Details'!N$7)),0,IF('Snowball Details'!O71*(1+'Snowball Details'!N$6/12)-'Snowball Details'!N$7&lt;$V67-SUM(M67,K67,I67,G67,E67,C67),'Snowball Details'!O71*(1+'Snowball Details'!N$6/12)-'Snowball Details'!N$7,$V67-SUM(M67,K67,I67,G67,E67,C67))),0)</f>
        <v>2841</v>
      </c>
      <c r="P67" s="26">
        <f>IFERROR(IF('Snowball Details'!Q71*(1+'Snowball Details'!P$6/12)&gt;='Snowball Details'!P$7,0,'Snowball Details'!P$7-('Snowball Details'!Q71*(1+'Snowball Details'!P$6/12))),0)</f>
        <v>0</v>
      </c>
      <c r="Q67" s="26">
        <f>IFERROR(IF(OR('Snowball Details'!Q71=0,('Snowball Details'!Q71*(1+'Snowball Details'!P$6/12)&lt;'Snowball Details'!P$7)),0,IF('Snowball Details'!Q71*(1+'Snowball Details'!P$6/12)-'Snowball Details'!P$7&lt;$V67-SUM(O67,M67,K67,I67,G67,E67,C67),'Snowball Details'!Q71*(1+'Snowball Details'!P$6/12)-'Snowball Details'!P$7,$V67-SUM(O67,M67,K67,I67,G67,E67,C67))),0)</f>
        <v>0</v>
      </c>
      <c r="R67" s="26">
        <f>IFERROR(IF('Snowball Details'!S71*(1+'Snowball Details'!R$6/12)&gt;='Snowball Details'!R$7,0,'Snowball Details'!R$7-('Snowball Details'!S71*(1+'Snowball Details'!R$6/12))),0)</f>
        <v>0</v>
      </c>
      <c r="S67" s="26">
        <f>IFERROR(IF(OR('Snowball Details'!S71=0,('Snowball Details'!S71*(1+'Snowball Details'!R$6/12)&lt;'Snowball Details'!R$7)),0,IF('Snowball Details'!S71*(1+'Snowball Details'!R$6/12)-'Snowball Details'!R$7&lt;$V67-SUM(Q67,O67,M67,K67,I67,G67,E67,C67),'Snowball Details'!S71*(1+'Snowball Details'!R$6/12)-'Snowball Details'!R$7,$V67-SUM(Q67,O67,M67,K67,I67,G67,E67,C67))),0)</f>
        <v>0</v>
      </c>
      <c r="T67" s="26">
        <f>IFERROR(IF('Snowball Details'!U71*(1+'Snowball Details'!T$6/12)&gt;='Snowball Details'!T$7,0,'Snowball Details'!T$7-('Snowball Details'!U71*(1+'Snowball Details'!T$6/12))),0)</f>
        <v>0</v>
      </c>
      <c r="U67" s="26">
        <f>IFERROR(IF(OR('Snowball Details'!U71=0,('Snowball Details'!U71*(1+'Snowball Details'!T$6/12)&lt;'Snowball Details'!T$7)),0,IF('Snowball Details'!U71*(1+'Snowball Details'!T$6/12)-'Snowball Details'!T$7&lt;$V67-SUM(S67,Q67,O67,M67,K67,I67,G67,E67,C67),'Snowball Details'!U71*(1+'Snowball Details'!T$6/12)-'Snowball Details'!T$7,$V67-SUM(S67,Q67,O67,M67,K67,I67,G67,E67,C67))),0)</f>
        <v>0</v>
      </c>
      <c r="V67" s="26">
        <f t="shared" si="0"/>
        <v>2841</v>
      </c>
      <c r="W67" s="26">
        <f t="shared" si="1"/>
        <v>2841</v>
      </c>
      <c r="X67" s="26">
        <f t="shared" si="2"/>
        <v>0</v>
      </c>
    </row>
    <row r="68" spans="1:24" x14ac:dyDescent="0.35">
      <c r="A68" s="9">
        <f t="shared" si="3"/>
        <v>46905</v>
      </c>
      <c r="B68" s="26">
        <f>IFERROR(IF('Snowball Details'!C72*(1+'Snowball Details'!B$6/12)&gt;='Snowball Details'!B$2+'Snowball Details'!B$7,0,'Snowball Details'!B$2+'Snowball Details'!B$7-('Snowball Details'!C72*(1+'Snowball Details'!B$6/12))),0)</f>
        <v>841</v>
      </c>
      <c r="C68" s="26">
        <f>IFERROR(IF(OR('Snowball Details'!C72=0,'Snowball Details'!C72*(1+'Snowball Details'!B$6/12)&lt;'Snowball Details'!B$7+'Snowball Details'!B$2),0,IF('Snowball Details'!C72*(1+'Snowball Details'!B$6/12)&lt;$V68,'Snowball Details'!C72*(1+'Snowball Details'!B$6/12)-'Snowball Details'!B$2-'Snowball Details'!B$7,SUM(D68,F68,H68,J68,L68,N68,P68,R68,T68))),0)</f>
        <v>0</v>
      </c>
      <c r="D68" s="26">
        <f>IFERROR(IF('Snowball Details'!E72*(1+'Snowball Details'!D$6/12)&gt;='Snowball Details'!D$7,0,'Snowball Details'!D$7-('Snowball Details'!E72*(1+'Snowball Details'!D$6/12))),0)</f>
        <v>240</v>
      </c>
      <c r="E68" s="26">
        <f>IFERROR(IF(OR('Snowball Details'!E72=0,'Snowball Details'!E72*(1+'Snowball Details'!D$6/12)&lt;'Snowball Details'!D$7),0,IF('Snowball Details'!E72*(1+'Snowball Details'!D$6/12)-'Snowball Details'!D$7&lt;$V68,'Snowball Details'!E72*(1+'Snowball Details'!D$6/12)-'Snowball Details'!D$7,SUM($V68-C68))),0)</f>
        <v>0</v>
      </c>
      <c r="F68" s="26">
        <f>IFERROR(IF('Snowball Details'!G72*(1+'Snowball Details'!F$6/12)&gt;='Snowball Details'!F$7,0,'Snowball Details'!F$7-('Snowball Details'!G72*(1+'Snowball Details'!F$6/12))),0)</f>
        <v>380</v>
      </c>
      <c r="G68" s="26">
        <f>IFERROR(IF(OR('Snowball Details'!G72=0,'Snowball Details'!G72*(1+'Snowball Details'!F$6/12)&lt;'Snowball Details'!F$7),0,IF('Snowball Details'!G72*(1+'Snowball Details'!F$6/12)-'Snowball Details'!F$7&lt;$V68-SUM(E68,C68),'Snowball Details'!G72*(1+'Snowball Details'!F$6/12)-'Snowball Details'!F$7,$V68-SUM(E68,C68))),0)</f>
        <v>0</v>
      </c>
      <c r="H68" s="26">
        <f>IFERROR(IF('Snowball Details'!I72*(1+'Snowball Details'!H$6/12)&gt;='Snowball Details'!H$7,0,'Snowball Details'!H$7-('Snowball Details'!I72*(1+'Snowball Details'!H$6/12))),0)</f>
        <v>600</v>
      </c>
      <c r="I68" s="26">
        <f>IFERROR(IF(OR('Snowball Details'!I72=0,'Snowball Details'!I72*(1+'Snowball Details'!H$6/12)&lt;'Snowball Details'!H$7),0,IF('Snowball Details'!I72*(1+'Snowball Details'!H$6/12)-'Snowball Details'!H$7&lt;$V68-SUM(G68,E68,C68),'Snowball Details'!I72*(1+'Snowball Details'!H$6/12)-'Snowball Details'!H$7,$V68-SUM(G68,E68,C68))),0)</f>
        <v>0</v>
      </c>
      <c r="J68" s="26">
        <f>IFERROR(IF('Snowball Details'!K72*(1+'Snowball Details'!J$6/12)&gt;='Snowball Details'!J$7,0,'Snowball Details'!J$7-('Snowball Details'!K72*(1+'Snowball Details'!J$6/12))),0)</f>
        <v>560</v>
      </c>
      <c r="K68" s="26">
        <f>IFERROR(IF(OR('Snowball Details'!K72=0,'Snowball Details'!K72*(1+'Snowball Details'!J$6/12)&lt;'Snowball Details'!J$7),0,IF('Snowball Details'!K72*(1+'Snowball Details'!J$6/12)-'Snowball Details'!J$7&lt;$V68-SUM(I68,G68,E68,C68),'Snowball Details'!K72*(1+'Snowball Details'!J$6/12)-'Snowball Details'!J$7,$V68-SUM(I68,G68,E68,C68))),0)</f>
        <v>0</v>
      </c>
      <c r="L68" s="26">
        <f>IFERROR(IF('Snowball Details'!M72*(1+'Snowball Details'!L$6/12)&gt;='Snowball Details'!L$7,0,'Snowball Details'!L$7-('Snowball Details'!M72*(1+'Snowball Details'!L$6/12))),0)</f>
        <v>220</v>
      </c>
      <c r="M68" s="26">
        <f>IFERROR(IF(OR('Snowball Details'!M72=0,'Snowball Details'!M72*(1+'Snowball Details'!L$6/12)&lt;'Snowball Details'!L$7),0,IF('Snowball Details'!M72*(1+'Snowball Details'!L$6/12)-'Snowball Details'!L$7&lt;$V68-SUM(K68,I68,G68,E68,C68),'Snowball Details'!M72*(1+'Snowball Details'!L$6/12)-'Snowball Details'!L$7,$V68-SUM(K68,I68,G68,E68,C68))),0)</f>
        <v>0</v>
      </c>
      <c r="N68" s="26">
        <f>IFERROR(IF('Snowball Details'!O72*(1+'Snowball Details'!N$6/12)&gt;='Snowball Details'!N$7,0,'Snowball Details'!N$7-('Snowball Details'!O72*(1+'Snowball Details'!N$6/12))),0)</f>
        <v>0</v>
      </c>
      <c r="O68" s="26">
        <f>IFERROR(IF(OR('Snowball Details'!O72=0,('Snowball Details'!O72*(1+'Snowball Details'!N$6/12)&lt;'Snowball Details'!N$7)),0,IF('Snowball Details'!O72*(1+'Snowball Details'!N$6/12)-'Snowball Details'!N$7&lt;$V68-SUM(M68,K68,I68,G68,E68,C68),'Snowball Details'!O72*(1+'Snowball Details'!N$6/12)-'Snowball Details'!N$7,$V68-SUM(M68,K68,I68,G68,E68,C68))),0)</f>
        <v>2841</v>
      </c>
      <c r="P68" s="26">
        <f>IFERROR(IF('Snowball Details'!Q72*(1+'Snowball Details'!P$6/12)&gt;='Snowball Details'!P$7,0,'Snowball Details'!P$7-('Snowball Details'!Q72*(1+'Snowball Details'!P$6/12))),0)</f>
        <v>0</v>
      </c>
      <c r="Q68" s="26">
        <f>IFERROR(IF(OR('Snowball Details'!Q72=0,('Snowball Details'!Q72*(1+'Snowball Details'!P$6/12)&lt;'Snowball Details'!P$7)),0,IF('Snowball Details'!Q72*(1+'Snowball Details'!P$6/12)-'Snowball Details'!P$7&lt;$V68-SUM(O68,M68,K68,I68,G68,E68,C68),'Snowball Details'!Q72*(1+'Snowball Details'!P$6/12)-'Snowball Details'!P$7,$V68-SUM(O68,M68,K68,I68,G68,E68,C68))),0)</f>
        <v>0</v>
      </c>
      <c r="R68" s="26">
        <f>IFERROR(IF('Snowball Details'!S72*(1+'Snowball Details'!R$6/12)&gt;='Snowball Details'!R$7,0,'Snowball Details'!R$7-('Snowball Details'!S72*(1+'Snowball Details'!R$6/12))),0)</f>
        <v>0</v>
      </c>
      <c r="S68" s="26">
        <f>IFERROR(IF(OR('Snowball Details'!S72=0,('Snowball Details'!S72*(1+'Snowball Details'!R$6/12)&lt;'Snowball Details'!R$7)),0,IF('Snowball Details'!S72*(1+'Snowball Details'!R$6/12)-'Snowball Details'!R$7&lt;$V68-SUM(Q68,O68,M68,K68,I68,G68,E68,C68),'Snowball Details'!S72*(1+'Snowball Details'!R$6/12)-'Snowball Details'!R$7,$V68-SUM(Q68,O68,M68,K68,I68,G68,E68,C68))),0)</f>
        <v>0</v>
      </c>
      <c r="T68" s="26">
        <f>IFERROR(IF('Snowball Details'!U72*(1+'Snowball Details'!T$6/12)&gt;='Snowball Details'!T$7,0,'Snowball Details'!T$7-('Snowball Details'!U72*(1+'Snowball Details'!T$6/12))),0)</f>
        <v>0</v>
      </c>
      <c r="U68" s="26">
        <f>IFERROR(IF(OR('Snowball Details'!U72=0,('Snowball Details'!U72*(1+'Snowball Details'!T$6/12)&lt;'Snowball Details'!T$7)),0,IF('Snowball Details'!U72*(1+'Snowball Details'!T$6/12)-'Snowball Details'!T$7&lt;$V68-SUM(S68,Q68,O68,M68,K68,I68,G68,E68,C68),'Snowball Details'!U72*(1+'Snowball Details'!T$6/12)-'Snowball Details'!T$7,$V68-SUM(S68,Q68,O68,M68,K68,I68,G68,E68,C68))),0)</f>
        <v>0</v>
      </c>
      <c r="V68" s="26">
        <f t="shared" si="0"/>
        <v>2841</v>
      </c>
      <c r="W68" s="26">
        <f t="shared" si="1"/>
        <v>2841</v>
      </c>
      <c r="X68" s="26">
        <f t="shared" si="2"/>
        <v>0</v>
      </c>
    </row>
    <row r="69" spans="1:24" x14ac:dyDescent="0.35">
      <c r="A69" s="9">
        <f t="shared" si="3"/>
        <v>46935</v>
      </c>
      <c r="B69" s="26">
        <f>IFERROR(IF('Snowball Details'!C73*(1+'Snowball Details'!B$6/12)&gt;='Snowball Details'!B$2+'Snowball Details'!B$7,0,'Snowball Details'!B$2+'Snowball Details'!B$7-('Snowball Details'!C73*(1+'Snowball Details'!B$6/12))),0)</f>
        <v>841</v>
      </c>
      <c r="C69" s="26">
        <f>IFERROR(IF(OR('Snowball Details'!C73=0,'Snowball Details'!C73*(1+'Snowball Details'!B$6/12)&lt;'Snowball Details'!B$7+'Snowball Details'!B$2),0,IF('Snowball Details'!C73*(1+'Snowball Details'!B$6/12)&lt;$V69,'Snowball Details'!C73*(1+'Snowball Details'!B$6/12)-'Snowball Details'!B$2-'Snowball Details'!B$7,SUM(D69,F69,H69,J69,L69,N69,P69,R69,T69))),0)</f>
        <v>0</v>
      </c>
      <c r="D69" s="26">
        <f>IFERROR(IF('Snowball Details'!E73*(1+'Snowball Details'!D$6/12)&gt;='Snowball Details'!D$7,0,'Snowball Details'!D$7-('Snowball Details'!E73*(1+'Snowball Details'!D$6/12))),0)</f>
        <v>240</v>
      </c>
      <c r="E69" s="26">
        <f>IFERROR(IF(OR('Snowball Details'!E73=0,'Snowball Details'!E73*(1+'Snowball Details'!D$6/12)&lt;'Snowball Details'!D$7),0,IF('Snowball Details'!E73*(1+'Snowball Details'!D$6/12)-'Snowball Details'!D$7&lt;$V69,'Snowball Details'!E73*(1+'Snowball Details'!D$6/12)-'Snowball Details'!D$7,SUM($V69-C69))),0)</f>
        <v>0</v>
      </c>
      <c r="F69" s="26">
        <f>IFERROR(IF('Snowball Details'!G73*(1+'Snowball Details'!F$6/12)&gt;='Snowball Details'!F$7,0,'Snowball Details'!F$7-('Snowball Details'!G73*(1+'Snowball Details'!F$6/12))),0)</f>
        <v>380</v>
      </c>
      <c r="G69" s="26">
        <f>IFERROR(IF(OR('Snowball Details'!G73=0,'Snowball Details'!G73*(1+'Snowball Details'!F$6/12)&lt;'Snowball Details'!F$7),0,IF('Snowball Details'!G73*(1+'Snowball Details'!F$6/12)-'Snowball Details'!F$7&lt;$V69-SUM(E69,C69),'Snowball Details'!G73*(1+'Snowball Details'!F$6/12)-'Snowball Details'!F$7,$V69-SUM(E69,C69))),0)</f>
        <v>0</v>
      </c>
      <c r="H69" s="26">
        <f>IFERROR(IF('Snowball Details'!I73*(1+'Snowball Details'!H$6/12)&gt;='Snowball Details'!H$7,0,'Snowball Details'!H$7-('Snowball Details'!I73*(1+'Snowball Details'!H$6/12))),0)</f>
        <v>600</v>
      </c>
      <c r="I69" s="26">
        <f>IFERROR(IF(OR('Snowball Details'!I73=0,'Snowball Details'!I73*(1+'Snowball Details'!H$6/12)&lt;'Snowball Details'!H$7),0,IF('Snowball Details'!I73*(1+'Snowball Details'!H$6/12)-'Snowball Details'!H$7&lt;$V69-SUM(G69,E69,C69),'Snowball Details'!I73*(1+'Snowball Details'!H$6/12)-'Snowball Details'!H$7,$V69-SUM(G69,E69,C69))),0)</f>
        <v>0</v>
      </c>
      <c r="J69" s="26">
        <f>IFERROR(IF('Snowball Details'!K73*(1+'Snowball Details'!J$6/12)&gt;='Snowball Details'!J$7,0,'Snowball Details'!J$7-('Snowball Details'!K73*(1+'Snowball Details'!J$6/12))),0)</f>
        <v>560</v>
      </c>
      <c r="K69" s="26">
        <f>IFERROR(IF(OR('Snowball Details'!K73=0,'Snowball Details'!K73*(1+'Snowball Details'!J$6/12)&lt;'Snowball Details'!J$7),0,IF('Snowball Details'!K73*(1+'Snowball Details'!J$6/12)-'Snowball Details'!J$7&lt;$V69-SUM(I69,G69,E69,C69),'Snowball Details'!K73*(1+'Snowball Details'!J$6/12)-'Snowball Details'!J$7,$V69-SUM(I69,G69,E69,C69))),0)</f>
        <v>0</v>
      </c>
      <c r="L69" s="26">
        <f>IFERROR(IF('Snowball Details'!M73*(1+'Snowball Details'!L$6/12)&gt;='Snowball Details'!L$7,0,'Snowball Details'!L$7-('Snowball Details'!M73*(1+'Snowball Details'!L$6/12))),0)</f>
        <v>220</v>
      </c>
      <c r="M69" s="26">
        <f>IFERROR(IF(OR('Snowball Details'!M73=0,'Snowball Details'!M73*(1+'Snowball Details'!L$6/12)&lt;'Snowball Details'!L$7),0,IF('Snowball Details'!M73*(1+'Snowball Details'!L$6/12)-'Snowball Details'!L$7&lt;$V69-SUM(K69,I69,G69,E69,C69),'Snowball Details'!M73*(1+'Snowball Details'!L$6/12)-'Snowball Details'!L$7,$V69-SUM(K69,I69,G69,E69,C69))),0)</f>
        <v>0</v>
      </c>
      <c r="N69" s="26">
        <f>IFERROR(IF('Snowball Details'!O73*(1+'Snowball Details'!N$6/12)&gt;='Snowball Details'!N$7,0,'Snowball Details'!N$7-('Snowball Details'!O73*(1+'Snowball Details'!N$6/12))),0)</f>
        <v>0</v>
      </c>
      <c r="O69" s="26">
        <f>IFERROR(IF(OR('Snowball Details'!O73=0,('Snowball Details'!O73*(1+'Snowball Details'!N$6/12)&lt;'Snowball Details'!N$7)),0,IF('Snowball Details'!O73*(1+'Snowball Details'!N$6/12)-'Snowball Details'!N$7&lt;$V69-SUM(M69,K69,I69,G69,E69,C69),'Snowball Details'!O73*(1+'Snowball Details'!N$6/12)-'Snowball Details'!N$7,$V69-SUM(M69,K69,I69,G69,E69,C69))),0)</f>
        <v>2841</v>
      </c>
      <c r="P69" s="26">
        <f>IFERROR(IF('Snowball Details'!Q73*(1+'Snowball Details'!P$6/12)&gt;='Snowball Details'!P$7,0,'Snowball Details'!P$7-('Snowball Details'!Q73*(1+'Snowball Details'!P$6/12))),0)</f>
        <v>0</v>
      </c>
      <c r="Q69" s="26">
        <f>IFERROR(IF(OR('Snowball Details'!Q73=0,('Snowball Details'!Q73*(1+'Snowball Details'!P$6/12)&lt;'Snowball Details'!P$7)),0,IF('Snowball Details'!Q73*(1+'Snowball Details'!P$6/12)-'Snowball Details'!P$7&lt;$V69-SUM(O69,M69,K69,I69,G69,E69,C69),'Snowball Details'!Q73*(1+'Snowball Details'!P$6/12)-'Snowball Details'!P$7,$V69-SUM(O69,M69,K69,I69,G69,E69,C69))),0)</f>
        <v>0</v>
      </c>
      <c r="R69" s="26">
        <f>IFERROR(IF('Snowball Details'!S73*(1+'Snowball Details'!R$6/12)&gt;='Snowball Details'!R$7,0,'Snowball Details'!R$7-('Snowball Details'!S73*(1+'Snowball Details'!R$6/12))),0)</f>
        <v>0</v>
      </c>
      <c r="S69" s="26">
        <f>IFERROR(IF(OR('Snowball Details'!S73=0,('Snowball Details'!S73*(1+'Snowball Details'!R$6/12)&lt;'Snowball Details'!R$7)),0,IF('Snowball Details'!S73*(1+'Snowball Details'!R$6/12)-'Snowball Details'!R$7&lt;$V69-SUM(Q69,O69,M69,K69,I69,G69,E69,C69),'Snowball Details'!S73*(1+'Snowball Details'!R$6/12)-'Snowball Details'!R$7,$V69-SUM(Q69,O69,M69,K69,I69,G69,E69,C69))),0)</f>
        <v>0</v>
      </c>
      <c r="T69" s="26">
        <f>IFERROR(IF('Snowball Details'!U73*(1+'Snowball Details'!T$6/12)&gt;='Snowball Details'!T$7,0,'Snowball Details'!T$7-('Snowball Details'!U73*(1+'Snowball Details'!T$6/12))),0)</f>
        <v>0</v>
      </c>
      <c r="U69" s="26">
        <f>IFERROR(IF(OR('Snowball Details'!U73=0,('Snowball Details'!U73*(1+'Snowball Details'!T$6/12)&lt;'Snowball Details'!T$7)),0,IF('Snowball Details'!U73*(1+'Snowball Details'!T$6/12)-'Snowball Details'!T$7&lt;$V69-SUM(S69,Q69,O69,M69,K69,I69,G69,E69,C69),'Snowball Details'!U73*(1+'Snowball Details'!T$6/12)-'Snowball Details'!T$7,$V69-SUM(S69,Q69,O69,M69,K69,I69,G69,E69,C69))),0)</f>
        <v>0</v>
      </c>
      <c r="V69" s="26">
        <f t="shared" si="0"/>
        <v>2841</v>
      </c>
      <c r="W69" s="26">
        <f t="shared" si="1"/>
        <v>2841</v>
      </c>
      <c r="X69" s="26">
        <f t="shared" si="2"/>
        <v>0</v>
      </c>
    </row>
    <row r="70" spans="1:24" x14ac:dyDescent="0.35">
      <c r="A70" s="9">
        <f t="shared" si="3"/>
        <v>46966</v>
      </c>
      <c r="B70" s="26">
        <f>IFERROR(IF('Snowball Details'!C74*(1+'Snowball Details'!B$6/12)&gt;='Snowball Details'!B$2+'Snowball Details'!B$7,0,'Snowball Details'!B$2+'Snowball Details'!B$7-('Snowball Details'!C74*(1+'Snowball Details'!B$6/12))),0)</f>
        <v>841</v>
      </c>
      <c r="C70" s="26">
        <f>IFERROR(IF(OR('Snowball Details'!C74=0,'Snowball Details'!C74*(1+'Snowball Details'!B$6/12)&lt;'Snowball Details'!B$7+'Snowball Details'!B$2),0,IF('Snowball Details'!C74*(1+'Snowball Details'!B$6/12)&lt;$V70,'Snowball Details'!C74*(1+'Snowball Details'!B$6/12)-'Snowball Details'!B$2-'Snowball Details'!B$7,SUM(D70,F70,H70,J70,L70,N70,P70,R70,T70))),0)</f>
        <v>0</v>
      </c>
      <c r="D70" s="26">
        <f>IFERROR(IF('Snowball Details'!E74*(1+'Snowball Details'!D$6/12)&gt;='Snowball Details'!D$7,0,'Snowball Details'!D$7-('Snowball Details'!E74*(1+'Snowball Details'!D$6/12))),0)</f>
        <v>240</v>
      </c>
      <c r="E70" s="26">
        <f>IFERROR(IF(OR('Snowball Details'!E74=0,'Snowball Details'!E74*(1+'Snowball Details'!D$6/12)&lt;'Snowball Details'!D$7),0,IF('Snowball Details'!E74*(1+'Snowball Details'!D$6/12)-'Snowball Details'!D$7&lt;$V70,'Snowball Details'!E74*(1+'Snowball Details'!D$6/12)-'Snowball Details'!D$7,SUM($V70-C70))),0)</f>
        <v>0</v>
      </c>
      <c r="F70" s="26">
        <f>IFERROR(IF('Snowball Details'!G74*(1+'Snowball Details'!F$6/12)&gt;='Snowball Details'!F$7,0,'Snowball Details'!F$7-('Snowball Details'!G74*(1+'Snowball Details'!F$6/12))),0)</f>
        <v>380</v>
      </c>
      <c r="G70" s="26">
        <f>IFERROR(IF(OR('Snowball Details'!G74=0,'Snowball Details'!G74*(1+'Snowball Details'!F$6/12)&lt;'Snowball Details'!F$7),0,IF('Snowball Details'!G74*(1+'Snowball Details'!F$6/12)-'Snowball Details'!F$7&lt;$V70-SUM(E70,C70),'Snowball Details'!G74*(1+'Snowball Details'!F$6/12)-'Snowball Details'!F$7,$V70-SUM(E70,C70))),0)</f>
        <v>0</v>
      </c>
      <c r="H70" s="26">
        <f>IFERROR(IF('Snowball Details'!I74*(1+'Snowball Details'!H$6/12)&gt;='Snowball Details'!H$7,0,'Snowball Details'!H$7-('Snowball Details'!I74*(1+'Snowball Details'!H$6/12))),0)</f>
        <v>600</v>
      </c>
      <c r="I70" s="26">
        <f>IFERROR(IF(OR('Snowball Details'!I74=0,'Snowball Details'!I74*(1+'Snowball Details'!H$6/12)&lt;'Snowball Details'!H$7),0,IF('Snowball Details'!I74*(1+'Snowball Details'!H$6/12)-'Snowball Details'!H$7&lt;$V70-SUM(G70,E70,C70),'Snowball Details'!I74*(1+'Snowball Details'!H$6/12)-'Snowball Details'!H$7,$V70-SUM(G70,E70,C70))),0)</f>
        <v>0</v>
      </c>
      <c r="J70" s="26">
        <f>IFERROR(IF('Snowball Details'!K74*(1+'Snowball Details'!J$6/12)&gt;='Snowball Details'!J$7,0,'Snowball Details'!J$7-('Snowball Details'!K74*(1+'Snowball Details'!J$6/12))),0)</f>
        <v>560</v>
      </c>
      <c r="K70" s="26">
        <f>IFERROR(IF(OR('Snowball Details'!K74=0,'Snowball Details'!K74*(1+'Snowball Details'!J$6/12)&lt;'Snowball Details'!J$7),0,IF('Snowball Details'!K74*(1+'Snowball Details'!J$6/12)-'Snowball Details'!J$7&lt;$V70-SUM(I70,G70,E70,C70),'Snowball Details'!K74*(1+'Snowball Details'!J$6/12)-'Snowball Details'!J$7,$V70-SUM(I70,G70,E70,C70))),0)</f>
        <v>0</v>
      </c>
      <c r="L70" s="26">
        <f>IFERROR(IF('Snowball Details'!M74*(1+'Snowball Details'!L$6/12)&gt;='Snowball Details'!L$7,0,'Snowball Details'!L$7-('Snowball Details'!M74*(1+'Snowball Details'!L$6/12))),0)</f>
        <v>220</v>
      </c>
      <c r="M70" s="26">
        <f>IFERROR(IF(OR('Snowball Details'!M74=0,'Snowball Details'!M74*(1+'Snowball Details'!L$6/12)&lt;'Snowball Details'!L$7),0,IF('Snowball Details'!M74*(1+'Snowball Details'!L$6/12)-'Snowball Details'!L$7&lt;$V70-SUM(K70,I70,G70,E70,C70),'Snowball Details'!M74*(1+'Snowball Details'!L$6/12)-'Snowball Details'!L$7,$V70-SUM(K70,I70,G70,E70,C70))),0)</f>
        <v>0</v>
      </c>
      <c r="N70" s="26">
        <f>IFERROR(IF('Snowball Details'!O74*(1+'Snowball Details'!N$6/12)&gt;='Snowball Details'!N$7,0,'Snowball Details'!N$7-('Snowball Details'!O74*(1+'Snowball Details'!N$6/12))),0)</f>
        <v>0</v>
      </c>
      <c r="O70" s="26">
        <f>IFERROR(IF(OR('Snowball Details'!O74=0,('Snowball Details'!O74*(1+'Snowball Details'!N$6/12)&lt;'Snowball Details'!N$7)),0,IF('Snowball Details'!O74*(1+'Snowball Details'!N$6/12)-'Snowball Details'!N$7&lt;$V70-SUM(M70,K70,I70,G70,E70,C70),'Snowball Details'!O74*(1+'Snowball Details'!N$6/12)-'Snowball Details'!N$7,$V70-SUM(M70,K70,I70,G70,E70,C70))),0)</f>
        <v>2841</v>
      </c>
      <c r="P70" s="26">
        <f>IFERROR(IF('Snowball Details'!Q74*(1+'Snowball Details'!P$6/12)&gt;='Snowball Details'!P$7,0,'Snowball Details'!P$7-('Snowball Details'!Q74*(1+'Snowball Details'!P$6/12))),0)</f>
        <v>0</v>
      </c>
      <c r="Q70" s="26">
        <f>IFERROR(IF(OR('Snowball Details'!Q74=0,('Snowball Details'!Q74*(1+'Snowball Details'!P$6/12)&lt;'Snowball Details'!P$7)),0,IF('Snowball Details'!Q74*(1+'Snowball Details'!P$6/12)-'Snowball Details'!P$7&lt;$V70-SUM(O70,M70,K70,I70,G70,E70,C70),'Snowball Details'!Q74*(1+'Snowball Details'!P$6/12)-'Snowball Details'!P$7,$V70-SUM(O70,M70,K70,I70,G70,E70,C70))),0)</f>
        <v>0</v>
      </c>
      <c r="R70" s="26">
        <f>IFERROR(IF('Snowball Details'!S74*(1+'Snowball Details'!R$6/12)&gt;='Snowball Details'!R$7,0,'Snowball Details'!R$7-('Snowball Details'!S74*(1+'Snowball Details'!R$6/12))),0)</f>
        <v>0</v>
      </c>
      <c r="S70" s="26">
        <f>IFERROR(IF(OR('Snowball Details'!S74=0,('Snowball Details'!S74*(1+'Snowball Details'!R$6/12)&lt;'Snowball Details'!R$7)),0,IF('Snowball Details'!S74*(1+'Snowball Details'!R$6/12)-'Snowball Details'!R$7&lt;$V70-SUM(Q70,O70,M70,K70,I70,G70,E70,C70),'Snowball Details'!S74*(1+'Snowball Details'!R$6/12)-'Snowball Details'!R$7,$V70-SUM(Q70,O70,M70,K70,I70,G70,E70,C70))),0)</f>
        <v>0</v>
      </c>
      <c r="T70" s="26">
        <f>IFERROR(IF('Snowball Details'!U74*(1+'Snowball Details'!T$6/12)&gt;='Snowball Details'!T$7,0,'Snowball Details'!T$7-('Snowball Details'!U74*(1+'Snowball Details'!T$6/12))),0)</f>
        <v>0</v>
      </c>
      <c r="U70" s="26">
        <f>IFERROR(IF(OR('Snowball Details'!U74=0,('Snowball Details'!U74*(1+'Snowball Details'!T$6/12)&lt;'Snowball Details'!T$7)),0,IF('Snowball Details'!U74*(1+'Snowball Details'!T$6/12)-'Snowball Details'!T$7&lt;$V70-SUM(S70,Q70,O70,M70,K70,I70,G70,E70,C70),'Snowball Details'!U74*(1+'Snowball Details'!T$6/12)-'Snowball Details'!T$7,$V70-SUM(S70,Q70,O70,M70,K70,I70,G70,E70,C70))),0)</f>
        <v>0</v>
      </c>
      <c r="V70" s="26">
        <f t="shared" ref="V70:V125" si="4">SUM(B70,D70,F70,H70,J70,L70,N70,P70,R70,T70)</f>
        <v>2841</v>
      </c>
      <c r="W70" s="26">
        <f t="shared" ref="W70:W125" si="5">SUM(C70,E70,G70,I70,K70,M70,O70,Q70,S70,U70)</f>
        <v>2841</v>
      </c>
      <c r="X70" s="26">
        <f t="shared" ref="X70:X125" si="6">V70-W70</f>
        <v>0</v>
      </c>
    </row>
    <row r="71" spans="1:24" x14ac:dyDescent="0.35">
      <c r="A71" s="9">
        <f t="shared" ref="A71:A125" si="7">DATE(YEAR(A70),MONTH(A70)+1,1)</f>
        <v>46997</v>
      </c>
      <c r="B71" s="26">
        <f>IFERROR(IF('Snowball Details'!C75*(1+'Snowball Details'!B$6/12)&gt;='Snowball Details'!B$2+'Snowball Details'!B$7,0,'Snowball Details'!B$2+'Snowball Details'!B$7-('Snowball Details'!C75*(1+'Snowball Details'!B$6/12))),0)</f>
        <v>841</v>
      </c>
      <c r="C71" s="26">
        <f>IFERROR(IF(OR('Snowball Details'!C75=0,'Snowball Details'!C75*(1+'Snowball Details'!B$6/12)&lt;'Snowball Details'!B$7+'Snowball Details'!B$2),0,IF('Snowball Details'!C75*(1+'Snowball Details'!B$6/12)&lt;$V71,'Snowball Details'!C75*(1+'Snowball Details'!B$6/12)-'Snowball Details'!B$2-'Snowball Details'!B$7,SUM(D71,F71,H71,J71,L71,N71,P71,R71,T71))),0)</f>
        <v>0</v>
      </c>
      <c r="D71" s="26">
        <f>IFERROR(IF('Snowball Details'!E75*(1+'Snowball Details'!D$6/12)&gt;='Snowball Details'!D$7,0,'Snowball Details'!D$7-('Snowball Details'!E75*(1+'Snowball Details'!D$6/12))),0)</f>
        <v>240</v>
      </c>
      <c r="E71" s="26">
        <f>IFERROR(IF(OR('Snowball Details'!E75=0,'Snowball Details'!E75*(1+'Snowball Details'!D$6/12)&lt;'Snowball Details'!D$7),0,IF('Snowball Details'!E75*(1+'Snowball Details'!D$6/12)-'Snowball Details'!D$7&lt;$V71,'Snowball Details'!E75*(1+'Snowball Details'!D$6/12)-'Snowball Details'!D$7,SUM($V71-C71))),0)</f>
        <v>0</v>
      </c>
      <c r="F71" s="26">
        <f>IFERROR(IF('Snowball Details'!G75*(1+'Snowball Details'!F$6/12)&gt;='Snowball Details'!F$7,0,'Snowball Details'!F$7-('Snowball Details'!G75*(1+'Snowball Details'!F$6/12))),0)</f>
        <v>380</v>
      </c>
      <c r="G71" s="26">
        <f>IFERROR(IF(OR('Snowball Details'!G75=0,'Snowball Details'!G75*(1+'Snowball Details'!F$6/12)&lt;'Snowball Details'!F$7),0,IF('Snowball Details'!G75*(1+'Snowball Details'!F$6/12)-'Snowball Details'!F$7&lt;$V71-SUM(E71,C71),'Snowball Details'!G75*(1+'Snowball Details'!F$6/12)-'Snowball Details'!F$7,$V71-SUM(E71,C71))),0)</f>
        <v>0</v>
      </c>
      <c r="H71" s="26">
        <f>IFERROR(IF('Snowball Details'!I75*(1+'Snowball Details'!H$6/12)&gt;='Snowball Details'!H$7,0,'Snowball Details'!H$7-('Snowball Details'!I75*(1+'Snowball Details'!H$6/12))),0)</f>
        <v>600</v>
      </c>
      <c r="I71" s="26">
        <f>IFERROR(IF(OR('Snowball Details'!I75=0,'Snowball Details'!I75*(1+'Snowball Details'!H$6/12)&lt;'Snowball Details'!H$7),0,IF('Snowball Details'!I75*(1+'Snowball Details'!H$6/12)-'Snowball Details'!H$7&lt;$V71-SUM(G71,E71,C71),'Snowball Details'!I75*(1+'Snowball Details'!H$6/12)-'Snowball Details'!H$7,$V71-SUM(G71,E71,C71))),0)</f>
        <v>0</v>
      </c>
      <c r="J71" s="26">
        <f>IFERROR(IF('Snowball Details'!K75*(1+'Snowball Details'!J$6/12)&gt;='Snowball Details'!J$7,0,'Snowball Details'!J$7-('Snowball Details'!K75*(1+'Snowball Details'!J$6/12))),0)</f>
        <v>560</v>
      </c>
      <c r="K71" s="26">
        <f>IFERROR(IF(OR('Snowball Details'!K75=0,'Snowball Details'!K75*(1+'Snowball Details'!J$6/12)&lt;'Snowball Details'!J$7),0,IF('Snowball Details'!K75*(1+'Snowball Details'!J$6/12)-'Snowball Details'!J$7&lt;$V71-SUM(I71,G71,E71,C71),'Snowball Details'!K75*(1+'Snowball Details'!J$6/12)-'Snowball Details'!J$7,$V71-SUM(I71,G71,E71,C71))),0)</f>
        <v>0</v>
      </c>
      <c r="L71" s="26">
        <f>IFERROR(IF('Snowball Details'!M75*(1+'Snowball Details'!L$6/12)&gt;='Snowball Details'!L$7,0,'Snowball Details'!L$7-('Snowball Details'!M75*(1+'Snowball Details'!L$6/12))),0)</f>
        <v>220</v>
      </c>
      <c r="M71" s="26">
        <f>IFERROR(IF(OR('Snowball Details'!M75=0,'Snowball Details'!M75*(1+'Snowball Details'!L$6/12)&lt;'Snowball Details'!L$7),0,IF('Snowball Details'!M75*(1+'Snowball Details'!L$6/12)-'Snowball Details'!L$7&lt;$V71-SUM(K71,I71,G71,E71,C71),'Snowball Details'!M75*(1+'Snowball Details'!L$6/12)-'Snowball Details'!L$7,$V71-SUM(K71,I71,G71,E71,C71))),0)</f>
        <v>0</v>
      </c>
      <c r="N71" s="26">
        <f>IFERROR(IF('Snowball Details'!O75*(1+'Snowball Details'!N$6/12)&gt;='Snowball Details'!N$7,0,'Snowball Details'!N$7-('Snowball Details'!O75*(1+'Snowball Details'!N$6/12))),0)</f>
        <v>0</v>
      </c>
      <c r="O71" s="26">
        <f>IFERROR(IF(OR('Snowball Details'!O75=0,('Snowball Details'!O75*(1+'Snowball Details'!N$6/12)&lt;'Snowball Details'!N$7)),0,IF('Snowball Details'!O75*(1+'Snowball Details'!N$6/12)-'Snowball Details'!N$7&lt;$V71-SUM(M71,K71,I71,G71,E71,C71),'Snowball Details'!O75*(1+'Snowball Details'!N$6/12)-'Snowball Details'!N$7,$V71-SUM(M71,K71,I71,G71,E71,C71))),0)</f>
        <v>2841</v>
      </c>
      <c r="P71" s="26">
        <f>IFERROR(IF('Snowball Details'!Q75*(1+'Snowball Details'!P$6/12)&gt;='Snowball Details'!P$7,0,'Snowball Details'!P$7-('Snowball Details'!Q75*(1+'Snowball Details'!P$6/12))),0)</f>
        <v>0</v>
      </c>
      <c r="Q71" s="26">
        <f>IFERROR(IF(OR('Snowball Details'!Q75=0,('Snowball Details'!Q75*(1+'Snowball Details'!P$6/12)&lt;'Snowball Details'!P$7)),0,IF('Snowball Details'!Q75*(1+'Snowball Details'!P$6/12)-'Snowball Details'!P$7&lt;$V71-SUM(O71,M71,K71,I71,G71,E71,C71),'Snowball Details'!Q75*(1+'Snowball Details'!P$6/12)-'Snowball Details'!P$7,$V71-SUM(O71,M71,K71,I71,G71,E71,C71))),0)</f>
        <v>0</v>
      </c>
      <c r="R71" s="26">
        <f>IFERROR(IF('Snowball Details'!S75*(1+'Snowball Details'!R$6/12)&gt;='Snowball Details'!R$7,0,'Snowball Details'!R$7-('Snowball Details'!S75*(1+'Snowball Details'!R$6/12))),0)</f>
        <v>0</v>
      </c>
      <c r="S71" s="26">
        <f>IFERROR(IF(OR('Snowball Details'!S75=0,('Snowball Details'!S75*(1+'Snowball Details'!R$6/12)&lt;'Snowball Details'!R$7)),0,IF('Snowball Details'!S75*(1+'Snowball Details'!R$6/12)-'Snowball Details'!R$7&lt;$V71-SUM(Q71,O71,M71,K71,I71,G71,E71,C71),'Snowball Details'!S75*(1+'Snowball Details'!R$6/12)-'Snowball Details'!R$7,$V71-SUM(Q71,O71,M71,K71,I71,G71,E71,C71))),0)</f>
        <v>0</v>
      </c>
      <c r="T71" s="26">
        <f>IFERROR(IF('Snowball Details'!U75*(1+'Snowball Details'!T$6/12)&gt;='Snowball Details'!T$7,0,'Snowball Details'!T$7-('Snowball Details'!U75*(1+'Snowball Details'!T$6/12))),0)</f>
        <v>0</v>
      </c>
      <c r="U71" s="26">
        <f>IFERROR(IF(OR('Snowball Details'!U75=0,('Snowball Details'!U75*(1+'Snowball Details'!T$6/12)&lt;'Snowball Details'!T$7)),0,IF('Snowball Details'!U75*(1+'Snowball Details'!T$6/12)-'Snowball Details'!T$7&lt;$V71-SUM(S71,Q71,O71,M71,K71,I71,G71,E71,C71),'Snowball Details'!U75*(1+'Snowball Details'!T$6/12)-'Snowball Details'!T$7,$V71-SUM(S71,Q71,O71,M71,K71,I71,G71,E71,C71))),0)</f>
        <v>0</v>
      </c>
      <c r="V71" s="26">
        <f t="shared" si="4"/>
        <v>2841</v>
      </c>
      <c r="W71" s="26">
        <f t="shared" si="5"/>
        <v>2841</v>
      </c>
      <c r="X71" s="26">
        <f t="shared" si="6"/>
        <v>0</v>
      </c>
    </row>
    <row r="72" spans="1:24" x14ac:dyDescent="0.35">
      <c r="A72" s="9">
        <f t="shared" si="7"/>
        <v>47027</v>
      </c>
      <c r="B72" s="26">
        <f>IFERROR(IF('Snowball Details'!C76*(1+'Snowball Details'!B$6/12)&gt;='Snowball Details'!B$2+'Snowball Details'!B$7,0,'Snowball Details'!B$2+'Snowball Details'!B$7-('Snowball Details'!C76*(1+'Snowball Details'!B$6/12))),0)</f>
        <v>841</v>
      </c>
      <c r="C72" s="26">
        <f>IFERROR(IF(OR('Snowball Details'!C76=0,'Snowball Details'!C76*(1+'Snowball Details'!B$6/12)&lt;'Snowball Details'!B$7+'Snowball Details'!B$2),0,IF('Snowball Details'!C76*(1+'Snowball Details'!B$6/12)&lt;$V72,'Snowball Details'!C76*(1+'Snowball Details'!B$6/12)-'Snowball Details'!B$2-'Snowball Details'!B$7,SUM(D72,F72,H72,J72,L72,N72,P72,R72,T72))),0)</f>
        <v>0</v>
      </c>
      <c r="D72" s="26">
        <f>IFERROR(IF('Snowball Details'!E76*(1+'Snowball Details'!D$6/12)&gt;='Snowball Details'!D$7,0,'Snowball Details'!D$7-('Snowball Details'!E76*(1+'Snowball Details'!D$6/12))),0)</f>
        <v>240</v>
      </c>
      <c r="E72" s="26">
        <f>IFERROR(IF(OR('Snowball Details'!E76=0,'Snowball Details'!E76*(1+'Snowball Details'!D$6/12)&lt;'Snowball Details'!D$7),0,IF('Snowball Details'!E76*(1+'Snowball Details'!D$6/12)-'Snowball Details'!D$7&lt;$V72,'Snowball Details'!E76*(1+'Snowball Details'!D$6/12)-'Snowball Details'!D$7,SUM($V72-C72))),0)</f>
        <v>0</v>
      </c>
      <c r="F72" s="26">
        <f>IFERROR(IF('Snowball Details'!G76*(1+'Snowball Details'!F$6/12)&gt;='Snowball Details'!F$7,0,'Snowball Details'!F$7-('Snowball Details'!G76*(1+'Snowball Details'!F$6/12))),0)</f>
        <v>380</v>
      </c>
      <c r="G72" s="26">
        <f>IFERROR(IF(OR('Snowball Details'!G76=0,'Snowball Details'!G76*(1+'Snowball Details'!F$6/12)&lt;'Snowball Details'!F$7),0,IF('Snowball Details'!G76*(1+'Snowball Details'!F$6/12)-'Snowball Details'!F$7&lt;$V72-SUM(E72,C72),'Snowball Details'!G76*(1+'Snowball Details'!F$6/12)-'Snowball Details'!F$7,$V72-SUM(E72,C72))),0)</f>
        <v>0</v>
      </c>
      <c r="H72" s="26">
        <f>IFERROR(IF('Snowball Details'!I76*(1+'Snowball Details'!H$6/12)&gt;='Snowball Details'!H$7,0,'Snowball Details'!H$7-('Snowball Details'!I76*(1+'Snowball Details'!H$6/12))),0)</f>
        <v>600</v>
      </c>
      <c r="I72" s="26">
        <f>IFERROR(IF(OR('Snowball Details'!I76=0,'Snowball Details'!I76*(1+'Snowball Details'!H$6/12)&lt;'Snowball Details'!H$7),0,IF('Snowball Details'!I76*(1+'Snowball Details'!H$6/12)-'Snowball Details'!H$7&lt;$V72-SUM(G72,E72,C72),'Snowball Details'!I76*(1+'Snowball Details'!H$6/12)-'Snowball Details'!H$7,$V72-SUM(G72,E72,C72))),0)</f>
        <v>0</v>
      </c>
      <c r="J72" s="26">
        <f>IFERROR(IF('Snowball Details'!K76*(1+'Snowball Details'!J$6/12)&gt;='Snowball Details'!J$7,0,'Snowball Details'!J$7-('Snowball Details'!K76*(1+'Snowball Details'!J$6/12))),0)</f>
        <v>560</v>
      </c>
      <c r="K72" s="26">
        <f>IFERROR(IF(OR('Snowball Details'!K76=0,'Snowball Details'!K76*(1+'Snowball Details'!J$6/12)&lt;'Snowball Details'!J$7),0,IF('Snowball Details'!K76*(1+'Snowball Details'!J$6/12)-'Snowball Details'!J$7&lt;$V72-SUM(I72,G72,E72,C72),'Snowball Details'!K76*(1+'Snowball Details'!J$6/12)-'Snowball Details'!J$7,$V72-SUM(I72,G72,E72,C72))),0)</f>
        <v>0</v>
      </c>
      <c r="L72" s="26">
        <f>IFERROR(IF('Snowball Details'!M76*(1+'Snowball Details'!L$6/12)&gt;='Snowball Details'!L$7,0,'Snowball Details'!L$7-('Snowball Details'!M76*(1+'Snowball Details'!L$6/12))),0)</f>
        <v>220</v>
      </c>
      <c r="M72" s="26">
        <f>IFERROR(IF(OR('Snowball Details'!M76=0,'Snowball Details'!M76*(1+'Snowball Details'!L$6/12)&lt;'Snowball Details'!L$7),0,IF('Snowball Details'!M76*(1+'Snowball Details'!L$6/12)-'Snowball Details'!L$7&lt;$V72-SUM(K72,I72,G72,E72,C72),'Snowball Details'!M76*(1+'Snowball Details'!L$6/12)-'Snowball Details'!L$7,$V72-SUM(K72,I72,G72,E72,C72))),0)</f>
        <v>0</v>
      </c>
      <c r="N72" s="26">
        <f>IFERROR(IF('Snowball Details'!O76*(1+'Snowball Details'!N$6/12)&gt;='Snowball Details'!N$7,0,'Snowball Details'!N$7-('Snowball Details'!O76*(1+'Snowball Details'!N$6/12))),0)</f>
        <v>0</v>
      </c>
      <c r="O72" s="26">
        <f>IFERROR(IF(OR('Snowball Details'!O76=0,('Snowball Details'!O76*(1+'Snowball Details'!N$6/12)&lt;'Snowball Details'!N$7)),0,IF('Snowball Details'!O76*(1+'Snowball Details'!N$6/12)-'Snowball Details'!N$7&lt;$V72-SUM(M72,K72,I72,G72,E72,C72),'Snowball Details'!O76*(1+'Snowball Details'!N$6/12)-'Snowball Details'!N$7,$V72-SUM(M72,K72,I72,G72,E72,C72))),0)</f>
        <v>2841</v>
      </c>
      <c r="P72" s="26">
        <f>IFERROR(IF('Snowball Details'!Q76*(1+'Snowball Details'!P$6/12)&gt;='Snowball Details'!P$7,0,'Snowball Details'!P$7-('Snowball Details'!Q76*(1+'Snowball Details'!P$6/12))),0)</f>
        <v>0</v>
      </c>
      <c r="Q72" s="26">
        <f>IFERROR(IF(OR('Snowball Details'!Q76=0,('Snowball Details'!Q76*(1+'Snowball Details'!P$6/12)&lt;'Snowball Details'!P$7)),0,IF('Snowball Details'!Q76*(1+'Snowball Details'!P$6/12)-'Snowball Details'!P$7&lt;$V72-SUM(O72,M72,K72,I72,G72,E72,C72),'Snowball Details'!Q76*(1+'Snowball Details'!P$6/12)-'Snowball Details'!P$7,$V72-SUM(O72,M72,K72,I72,G72,E72,C72))),0)</f>
        <v>0</v>
      </c>
      <c r="R72" s="26">
        <f>IFERROR(IF('Snowball Details'!S76*(1+'Snowball Details'!R$6/12)&gt;='Snowball Details'!R$7,0,'Snowball Details'!R$7-('Snowball Details'!S76*(1+'Snowball Details'!R$6/12))),0)</f>
        <v>0</v>
      </c>
      <c r="S72" s="26">
        <f>IFERROR(IF(OR('Snowball Details'!S76=0,('Snowball Details'!S76*(1+'Snowball Details'!R$6/12)&lt;'Snowball Details'!R$7)),0,IF('Snowball Details'!S76*(1+'Snowball Details'!R$6/12)-'Snowball Details'!R$7&lt;$V72-SUM(Q72,O72,M72,K72,I72,G72,E72,C72),'Snowball Details'!S76*(1+'Snowball Details'!R$6/12)-'Snowball Details'!R$7,$V72-SUM(Q72,O72,M72,K72,I72,G72,E72,C72))),0)</f>
        <v>0</v>
      </c>
      <c r="T72" s="26">
        <f>IFERROR(IF('Snowball Details'!U76*(1+'Snowball Details'!T$6/12)&gt;='Snowball Details'!T$7,0,'Snowball Details'!T$7-('Snowball Details'!U76*(1+'Snowball Details'!T$6/12))),0)</f>
        <v>0</v>
      </c>
      <c r="U72" s="26">
        <f>IFERROR(IF(OR('Snowball Details'!U76=0,('Snowball Details'!U76*(1+'Snowball Details'!T$6/12)&lt;'Snowball Details'!T$7)),0,IF('Snowball Details'!U76*(1+'Snowball Details'!T$6/12)-'Snowball Details'!T$7&lt;$V72-SUM(S72,Q72,O72,M72,K72,I72,G72,E72,C72),'Snowball Details'!U76*(1+'Snowball Details'!T$6/12)-'Snowball Details'!T$7,$V72-SUM(S72,Q72,O72,M72,K72,I72,G72,E72,C72))),0)</f>
        <v>0</v>
      </c>
      <c r="V72" s="26">
        <f t="shared" si="4"/>
        <v>2841</v>
      </c>
      <c r="W72" s="26">
        <f t="shared" si="5"/>
        <v>2841</v>
      </c>
      <c r="X72" s="26">
        <f t="shared" si="6"/>
        <v>0</v>
      </c>
    </row>
    <row r="73" spans="1:24" x14ac:dyDescent="0.35">
      <c r="A73" s="9">
        <f t="shared" si="7"/>
        <v>47058</v>
      </c>
      <c r="B73" s="26">
        <f>IFERROR(IF('Snowball Details'!C77*(1+'Snowball Details'!B$6/12)&gt;='Snowball Details'!B$2+'Snowball Details'!B$7,0,'Snowball Details'!B$2+'Snowball Details'!B$7-('Snowball Details'!C77*(1+'Snowball Details'!B$6/12))),0)</f>
        <v>841</v>
      </c>
      <c r="C73" s="26">
        <f>IFERROR(IF(OR('Snowball Details'!C77=0,'Snowball Details'!C77*(1+'Snowball Details'!B$6/12)&lt;'Snowball Details'!B$7+'Snowball Details'!B$2),0,IF('Snowball Details'!C77*(1+'Snowball Details'!B$6/12)&lt;$V73,'Snowball Details'!C77*(1+'Snowball Details'!B$6/12)-'Snowball Details'!B$2-'Snowball Details'!B$7,SUM(D73,F73,H73,J73,L73,N73,P73,R73,T73))),0)</f>
        <v>0</v>
      </c>
      <c r="D73" s="26">
        <f>IFERROR(IF('Snowball Details'!E77*(1+'Snowball Details'!D$6/12)&gt;='Snowball Details'!D$7,0,'Snowball Details'!D$7-('Snowball Details'!E77*(1+'Snowball Details'!D$6/12))),0)</f>
        <v>240</v>
      </c>
      <c r="E73" s="26">
        <f>IFERROR(IF(OR('Snowball Details'!E77=0,'Snowball Details'!E77*(1+'Snowball Details'!D$6/12)&lt;'Snowball Details'!D$7),0,IF('Snowball Details'!E77*(1+'Snowball Details'!D$6/12)-'Snowball Details'!D$7&lt;$V73,'Snowball Details'!E77*(1+'Snowball Details'!D$6/12)-'Snowball Details'!D$7,SUM($V73-C73))),0)</f>
        <v>0</v>
      </c>
      <c r="F73" s="26">
        <f>IFERROR(IF('Snowball Details'!G77*(1+'Snowball Details'!F$6/12)&gt;='Snowball Details'!F$7,0,'Snowball Details'!F$7-('Snowball Details'!G77*(1+'Snowball Details'!F$6/12))),0)</f>
        <v>380</v>
      </c>
      <c r="G73" s="26">
        <f>IFERROR(IF(OR('Snowball Details'!G77=0,'Snowball Details'!G77*(1+'Snowball Details'!F$6/12)&lt;'Snowball Details'!F$7),0,IF('Snowball Details'!G77*(1+'Snowball Details'!F$6/12)-'Snowball Details'!F$7&lt;$V73-SUM(E73,C73),'Snowball Details'!G77*(1+'Snowball Details'!F$6/12)-'Snowball Details'!F$7,$V73-SUM(E73,C73))),0)</f>
        <v>0</v>
      </c>
      <c r="H73" s="26">
        <f>IFERROR(IF('Snowball Details'!I77*(1+'Snowball Details'!H$6/12)&gt;='Snowball Details'!H$7,0,'Snowball Details'!H$7-('Snowball Details'!I77*(1+'Snowball Details'!H$6/12))),0)</f>
        <v>600</v>
      </c>
      <c r="I73" s="26">
        <f>IFERROR(IF(OR('Snowball Details'!I77=0,'Snowball Details'!I77*(1+'Snowball Details'!H$6/12)&lt;'Snowball Details'!H$7),0,IF('Snowball Details'!I77*(1+'Snowball Details'!H$6/12)-'Snowball Details'!H$7&lt;$V73-SUM(G73,E73,C73),'Snowball Details'!I77*(1+'Snowball Details'!H$6/12)-'Snowball Details'!H$7,$V73-SUM(G73,E73,C73))),0)</f>
        <v>0</v>
      </c>
      <c r="J73" s="26">
        <f>IFERROR(IF('Snowball Details'!K77*(1+'Snowball Details'!J$6/12)&gt;='Snowball Details'!J$7,0,'Snowball Details'!J$7-('Snowball Details'!K77*(1+'Snowball Details'!J$6/12))),0)</f>
        <v>560</v>
      </c>
      <c r="K73" s="26">
        <f>IFERROR(IF(OR('Snowball Details'!K77=0,'Snowball Details'!K77*(1+'Snowball Details'!J$6/12)&lt;'Snowball Details'!J$7),0,IF('Snowball Details'!K77*(1+'Snowball Details'!J$6/12)-'Snowball Details'!J$7&lt;$V73-SUM(I73,G73,E73,C73),'Snowball Details'!K77*(1+'Snowball Details'!J$6/12)-'Snowball Details'!J$7,$V73-SUM(I73,G73,E73,C73))),0)</f>
        <v>0</v>
      </c>
      <c r="L73" s="26">
        <f>IFERROR(IF('Snowball Details'!M77*(1+'Snowball Details'!L$6/12)&gt;='Snowball Details'!L$7,0,'Snowball Details'!L$7-('Snowball Details'!M77*(1+'Snowball Details'!L$6/12))),0)</f>
        <v>220</v>
      </c>
      <c r="M73" s="26">
        <f>IFERROR(IF(OR('Snowball Details'!M77=0,'Snowball Details'!M77*(1+'Snowball Details'!L$6/12)&lt;'Snowball Details'!L$7),0,IF('Snowball Details'!M77*(1+'Snowball Details'!L$6/12)-'Snowball Details'!L$7&lt;$V73-SUM(K73,I73,G73,E73,C73),'Snowball Details'!M77*(1+'Snowball Details'!L$6/12)-'Snowball Details'!L$7,$V73-SUM(K73,I73,G73,E73,C73))),0)</f>
        <v>0</v>
      </c>
      <c r="N73" s="26">
        <f>IFERROR(IF('Snowball Details'!O77*(1+'Snowball Details'!N$6/12)&gt;='Snowball Details'!N$7,0,'Snowball Details'!N$7-('Snowball Details'!O77*(1+'Snowball Details'!N$6/12))),0)</f>
        <v>0</v>
      </c>
      <c r="O73" s="26">
        <f>IFERROR(IF(OR('Snowball Details'!O77=0,('Snowball Details'!O77*(1+'Snowball Details'!N$6/12)&lt;'Snowball Details'!N$7)),0,IF('Snowball Details'!O77*(1+'Snowball Details'!N$6/12)-'Snowball Details'!N$7&lt;$V73-SUM(M73,K73,I73,G73,E73,C73),'Snowball Details'!O77*(1+'Snowball Details'!N$6/12)-'Snowball Details'!N$7,$V73-SUM(M73,K73,I73,G73,E73,C73))),0)</f>
        <v>2841</v>
      </c>
      <c r="P73" s="26">
        <f>IFERROR(IF('Snowball Details'!Q77*(1+'Snowball Details'!P$6/12)&gt;='Snowball Details'!P$7,0,'Snowball Details'!P$7-('Snowball Details'!Q77*(1+'Snowball Details'!P$6/12))),0)</f>
        <v>0</v>
      </c>
      <c r="Q73" s="26">
        <f>IFERROR(IF(OR('Snowball Details'!Q77=0,('Snowball Details'!Q77*(1+'Snowball Details'!P$6/12)&lt;'Snowball Details'!P$7)),0,IF('Snowball Details'!Q77*(1+'Snowball Details'!P$6/12)-'Snowball Details'!P$7&lt;$V73-SUM(O73,M73,K73,I73,G73,E73,C73),'Snowball Details'!Q77*(1+'Snowball Details'!P$6/12)-'Snowball Details'!P$7,$V73-SUM(O73,M73,K73,I73,G73,E73,C73))),0)</f>
        <v>0</v>
      </c>
      <c r="R73" s="26">
        <f>IFERROR(IF('Snowball Details'!S77*(1+'Snowball Details'!R$6/12)&gt;='Snowball Details'!R$7,0,'Snowball Details'!R$7-('Snowball Details'!S77*(1+'Snowball Details'!R$6/12))),0)</f>
        <v>0</v>
      </c>
      <c r="S73" s="26">
        <f>IFERROR(IF(OR('Snowball Details'!S77=0,('Snowball Details'!S77*(1+'Snowball Details'!R$6/12)&lt;'Snowball Details'!R$7)),0,IF('Snowball Details'!S77*(1+'Snowball Details'!R$6/12)-'Snowball Details'!R$7&lt;$V73-SUM(Q73,O73,M73,K73,I73,G73,E73,C73),'Snowball Details'!S77*(1+'Snowball Details'!R$6/12)-'Snowball Details'!R$7,$V73-SUM(Q73,O73,M73,K73,I73,G73,E73,C73))),0)</f>
        <v>0</v>
      </c>
      <c r="T73" s="26">
        <f>IFERROR(IF('Snowball Details'!U77*(1+'Snowball Details'!T$6/12)&gt;='Snowball Details'!T$7,0,'Snowball Details'!T$7-('Snowball Details'!U77*(1+'Snowball Details'!T$6/12))),0)</f>
        <v>0</v>
      </c>
      <c r="U73" s="26">
        <f>IFERROR(IF(OR('Snowball Details'!U77=0,('Snowball Details'!U77*(1+'Snowball Details'!T$6/12)&lt;'Snowball Details'!T$7)),0,IF('Snowball Details'!U77*(1+'Snowball Details'!T$6/12)-'Snowball Details'!T$7&lt;$V73-SUM(S73,Q73,O73,M73,K73,I73,G73,E73,C73),'Snowball Details'!U77*(1+'Snowball Details'!T$6/12)-'Snowball Details'!T$7,$V73-SUM(S73,Q73,O73,M73,K73,I73,G73,E73,C73))),0)</f>
        <v>0</v>
      </c>
      <c r="V73" s="26">
        <f t="shared" si="4"/>
        <v>2841</v>
      </c>
      <c r="W73" s="26">
        <f t="shared" si="5"/>
        <v>2841</v>
      </c>
      <c r="X73" s="26">
        <f t="shared" si="6"/>
        <v>0</v>
      </c>
    </row>
    <row r="74" spans="1:24" x14ac:dyDescent="0.35">
      <c r="A74" s="9">
        <f t="shared" si="7"/>
        <v>47088</v>
      </c>
      <c r="B74" s="26">
        <f>IFERROR(IF('Snowball Details'!C78*(1+'Snowball Details'!B$6/12)&gt;='Snowball Details'!B$2+'Snowball Details'!B$7,0,'Snowball Details'!B$2+'Snowball Details'!B$7-('Snowball Details'!C78*(1+'Snowball Details'!B$6/12))),0)</f>
        <v>841</v>
      </c>
      <c r="C74" s="26">
        <f>IFERROR(IF(OR('Snowball Details'!C78=0,'Snowball Details'!C78*(1+'Snowball Details'!B$6/12)&lt;'Snowball Details'!B$7+'Snowball Details'!B$2),0,IF('Snowball Details'!C78*(1+'Snowball Details'!B$6/12)&lt;$V74,'Snowball Details'!C78*(1+'Snowball Details'!B$6/12)-'Snowball Details'!B$2-'Snowball Details'!B$7,SUM(D74,F74,H74,J74,L74,N74,P74,R74,T74))),0)</f>
        <v>0</v>
      </c>
      <c r="D74" s="26">
        <f>IFERROR(IF('Snowball Details'!E78*(1+'Snowball Details'!D$6/12)&gt;='Snowball Details'!D$7,0,'Snowball Details'!D$7-('Snowball Details'!E78*(1+'Snowball Details'!D$6/12))),0)</f>
        <v>240</v>
      </c>
      <c r="E74" s="26">
        <f>IFERROR(IF(OR('Snowball Details'!E78=0,'Snowball Details'!E78*(1+'Snowball Details'!D$6/12)&lt;'Snowball Details'!D$7),0,IF('Snowball Details'!E78*(1+'Snowball Details'!D$6/12)-'Snowball Details'!D$7&lt;$V74,'Snowball Details'!E78*(1+'Snowball Details'!D$6/12)-'Snowball Details'!D$7,SUM($V74-C74))),0)</f>
        <v>0</v>
      </c>
      <c r="F74" s="26">
        <f>IFERROR(IF('Snowball Details'!G78*(1+'Snowball Details'!F$6/12)&gt;='Snowball Details'!F$7,0,'Snowball Details'!F$7-('Snowball Details'!G78*(1+'Snowball Details'!F$6/12))),0)</f>
        <v>380</v>
      </c>
      <c r="G74" s="26">
        <f>IFERROR(IF(OR('Snowball Details'!G78=0,'Snowball Details'!G78*(1+'Snowball Details'!F$6/12)&lt;'Snowball Details'!F$7),0,IF('Snowball Details'!G78*(1+'Snowball Details'!F$6/12)-'Snowball Details'!F$7&lt;$V74-SUM(E74,C74),'Snowball Details'!G78*(1+'Snowball Details'!F$6/12)-'Snowball Details'!F$7,$V74-SUM(E74,C74))),0)</f>
        <v>0</v>
      </c>
      <c r="H74" s="26">
        <f>IFERROR(IF('Snowball Details'!I78*(1+'Snowball Details'!H$6/12)&gt;='Snowball Details'!H$7,0,'Snowball Details'!H$7-('Snowball Details'!I78*(1+'Snowball Details'!H$6/12))),0)</f>
        <v>600</v>
      </c>
      <c r="I74" s="26">
        <f>IFERROR(IF(OR('Snowball Details'!I78=0,'Snowball Details'!I78*(1+'Snowball Details'!H$6/12)&lt;'Snowball Details'!H$7),0,IF('Snowball Details'!I78*(1+'Snowball Details'!H$6/12)-'Snowball Details'!H$7&lt;$V74-SUM(G74,E74,C74),'Snowball Details'!I78*(1+'Snowball Details'!H$6/12)-'Snowball Details'!H$7,$V74-SUM(G74,E74,C74))),0)</f>
        <v>0</v>
      </c>
      <c r="J74" s="26">
        <f>IFERROR(IF('Snowball Details'!K78*(1+'Snowball Details'!J$6/12)&gt;='Snowball Details'!J$7,0,'Snowball Details'!J$7-('Snowball Details'!K78*(1+'Snowball Details'!J$6/12))),0)</f>
        <v>560</v>
      </c>
      <c r="K74" s="26">
        <f>IFERROR(IF(OR('Snowball Details'!K78=0,'Snowball Details'!K78*(1+'Snowball Details'!J$6/12)&lt;'Snowball Details'!J$7),0,IF('Snowball Details'!K78*(1+'Snowball Details'!J$6/12)-'Snowball Details'!J$7&lt;$V74-SUM(I74,G74,E74,C74),'Snowball Details'!K78*(1+'Snowball Details'!J$6/12)-'Snowball Details'!J$7,$V74-SUM(I74,G74,E74,C74))),0)</f>
        <v>0</v>
      </c>
      <c r="L74" s="26">
        <f>IFERROR(IF('Snowball Details'!M78*(1+'Snowball Details'!L$6/12)&gt;='Snowball Details'!L$7,0,'Snowball Details'!L$7-('Snowball Details'!M78*(1+'Snowball Details'!L$6/12))),0)</f>
        <v>220</v>
      </c>
      <c r="M74" s="26">
        <f>IFERROR(IF(OR('Snowball Details'!M78=0,'Snowball Details'!M78*(1+'Snowball Details'!L$6/12)&lt;'Snowball Details'!L$7),0,IF('Snowball Details'!M78*(1+'Snowball Details'!L$6/12)-'Snowball Details'!L$7&lt;$V74-SUM(K74,I74,G74,E74,C74),'Snowball Details'!M78*(1+'Snowball Details'!L$6/12)-'Snowball Details'!L$7,$V74-SUM(K74,I74,G74,E74,C74))),0)</f>
        <v>0</v>
      </c>
      <c r="N74" s="26">
        <f>IFERROR(IF('Snowball Details'!O78*(1+'Snowball Details'!N$6/12)&gt;='Snowball Details'!N$7,0,'Snowball Details'!N$7-('Snowball Details'!O78*(1+'Snowball Details'!N$6/12))),0)</f>
        <v>0</v>
      </c>
      <c r="O74" s="26">
        <f>IFERROR(IF(OR('Snowball Details'!O78=0,('Snowball Details'!O78*(1+'Snowball Details'!N$6/12)&lt;'Snowball Details'!N$7)),0,IF('Snowball Details'!O78*(1+'Snowball Details'!N$6/12)-'Snowball Details'!N$7&lt;$V74-SUM(M74,K74,I74,G74,E74,C74),'Snowball Details'!O78*(1+'Snowball Details'!N$6/12)-'Snowball Details'!N$7,$V74-SUM(M74,K74,I74,G74,E74,C74))),0)</f>
        <v>2841</v>
      </c>
      <c r="P74" s="26">
        <f>IFERROR(IF('Snowball Details'!Q78*(1+'Snowball Details'!P$6/12)&gt;='Snowball Details'!P$7,0,'Snowball Details'!P$7-('Snowball Details'!Q78*(1+'Snowball Details'!P$6/12))),0)</f>
        <v>0</v>
      </c>
      <c r="Q74" s="26">
        <f>IFERROR(IF(OR('Snowball Details'!Q78=0,('Snowball Details'!Q78*(1+'Snowball Details'!P$6/12)&lt;'Snowball Details'!P$7)),0,IF('Snowball Details'!Q78*(1+'Snowball Details'!P$6/12)-'Snowball Details'!P$7&lt;$V74-SUM(O74,M74,K74,I74,G74,E74,C74),'Snowball Details'!Q78*(1+'Snowball Details'!P$6/12)-'Snowball Details'!P$7,$V74-SUM(O74,M74,K74,I74,G74,E74,C74))),0)</f>
        <v>0</v>
      </c>
      <c r="R74" s="26">
        <f>IFERROR(IF('Snowball Details'!S78*(1+'Snowball Details'!R$6/12)&gt;='Snowball Details'!R$7,0,'Snowball Details'!R$7-('Snowball Details'!S78*(1+'Snowball Details'!R$6/12))),0)</f>
        <v>0</v>
      </c>
      <c r="S74" s="26">
        <f>IFERROR(IF(OR('Snowball Details'!S78=0,('Snowball Details'!S78*(1+'Snowball Details'!R$6/12)&lt;'Snowball Details'!R$7)),0,IF('Snowball Details'!S78*(1+'Snowball Details'!R$6/12)-'Snowball Details'!R$7&lt;$V74-SUM(Q74,O74,M74,K74,I74,G74,E74,C74),'Snowball Details'!S78*(1+'Snowball Details'!R$6/12)-'Snowball Details'!R$7,$V74-SUM(Q74,O74,M74,K74,I74,G74,E74,C74))),0)</f>
        <v>0</v>
      </c>
      <c r="T74" s="26">
        <f>IFERROR(IF('Snowball Details'!U78*(1+'Snowball Details'!T$6/12)&gt;='Snowball Details'!T$7,0,'Snowball Details'!T$7-('Snowball Details'!U78*(1+'Snowball Details'!T$6/12))),0)</f>
        <v>0</v>
      </c>
      <c r="U74" s="26">
        <f>IFERROR(IF(OR('Snowball Details'!U78=0,('Snowball Details'!U78*(1+'Snowball Details'!T$6/12)&lt;'Snowball Details'!T$7)),0,IF('Snowball Details'!U78*(1+'Snowball Details'!T$6/12)-'Snowball Details'!T$7&lt;$V74-SUM(S74,Q74,O74,M74,K74,I74,G74,E74,C74),'Snowball Details'!U78*(1+'Snowball Details'!T$6/12)-'Snowball Details'!T$7,$V74-SUM(S74,Q74,O74,M74,K74,I74,G74,E74,C74))),0)</f>
        <v>0</v>
      </c>
      <c r="V74" s="26">
        <f t="shared" si="4"/>
        <v>2841</v>
      </c>
      <c r="W74" s="26">
        <f t="shared" si="5"/>
        <v>2841</v>
      </c>
      <c r="X74" s="26">
        <f t="shared" si="6"/>
        <v>0</v>
      </c>
    </row>
    <row r="75" spans="1:24" x14ac:dyDescent="0.35">
      <c r="A75" s="9">
        <f t="shared" si="7"/>
        <v>47119</v>
      </c>
      <c r="B75" s="26">
        <f>IFERROR(IF('Snowball Details'!C79*(1+'Snowball Details'!B$6/12)&gt;='Snowball Details'!B$2+'Snowball Details'!B$7,0,'Snowball Details'!B$2+'Snowball Details'!B$7-('Snowball Details'!C79*(1+'Snowball Details'!B$6/12))),0)</f>
        <v>841</v>
      </c>
      <c r="C75" s="26">
        <f>IFERROR(IF(OR('Snowball Details'!C79=0,'Snowball Details'!C79*(1+'Snowball Details'!B$6/12)&lt;'Snowball Details'!B$7+'Snowball Details'!B$2),0,IF('Snowball Details'!C79*(1+'Snowball Details'!B$6/12)&lt;$V75,'Snowball Details'!C79*(1+'Snowball Details'!B$6/12)-'Snowball Details'!B$2-'Snowball Details'!B$7,SUM(D75,F75,H75,J75,L75,N75,P75,R75,T75))),0)</f>
        <v>0</v>
      </c>
      <c r="D75" s="26">
        <f>IFERROR(IF('Snowball Details'!E79*(1+'Snowball Details'!D$6/12)&gt;='Snowball Details'!D$7,0,'Snowball Details'!D$7-('Snowball Details'!E79*(1+'Snowball Details'!D$6/12))),0)</f>
        <v>240</v>
      </c>
      <c r="E75" s="26">
        <f>IFERROR(IF(OR('Snowball Details'!E79=0,'Snowball Details'!E79*(1+'Snowball Details'!D$6/12)&lt;'Snowball Details'!D$7),0,IF('Snowball Details'!E79*(1+'Snowball Details'!D$6/12)-'Snowball Details'!D$7&lt;$V75,'Snowball Details'!E79*(1+'Snowball Details'!D$6/12)-'Snowball Details'!D$7,SUM($V75-C75))),0)</f>
        <v>0</v>
      </c>
      <c r="F75" s="26">
        <f>IFERROR(IF('Snowball Details'!G79*(1+'Snowball Details'!F$6/12)&gt;='Snowball Details'!F$7,0,'Snowball Details'!F$7-('Snowball Details'!G79*(1+'Snowball Details'!F$6/12))),0)</f>
        <v>380</v>
      </c>
      <c r="G75" s="26">
        <f>IFERROR(IF(OR('Snowball Details'!G79=0,'Snowball Details'!G79*(1+'Snowball Details'!F$6/12)&lt;'Snowball Details'!F$7),0,IF('Snowball Details'!G79*(1+'Snowball Details'!F$6/12)-'Snowball Details'!F$7&lt;$V75-SUM(E75,C75),'Snowball Details'!G79*(1+'Snowball Details'!F$6/12)-'Snowball Details'!F$7,$V75-SUM(E75,C75))),0)</f>
        <v>0</v>
      </c>
      <c r="H75" s="26">
        <f>IFERROR(IF('Snowball Details'!I79*(1+'Snowball Details'!H$6/12)&gt;='Snowball Details'!H$7,0,'Snowball Details'!H$7-('Snowball Details'!I79*(1+'Snowball Details'!H$6/12))),0)</f>
        <v>600</v>
      </c>
      <c r="I75" s="26">
        <f>IFERROR(IF(OR('Snowball Details'!I79=0,'Snowball Details'!I79*(1+'Snowball Details'!H$6/12)&lt;'Snowball Details'!H$7),0,IF('Snowball Details'!I79*(1+'Snowball Details'!H$6/12)-'Snowball Details'!H$7&lt;$V75-SUM(G75,E75,C75),'Snowball Details'!I79*(1+'Snowball Details'!H$6/12)-'Snowball Details'!H$7,$V75-SUM(G75,E75,C75))),0)</f>
        <v>0</v>
      </c>
      <c r="J75" s="26">
        <f>IFERROR(IF('Snowball Details'!K79*(1+'Snowball Details'!J$6/12)&gt;='Snowball Details'!J$7,0,'Snowball Details'!J$7-('Snowball Details'!K79*(1+'Snowball Details'!J$6/12))),0)</f>
        <v>560</v>
      </c>
      <c r="K75" s="26">
        <f>IFERROR(IF(OR('Snowball Details'!K79=0,'Snowball Details'!K79*(1+'Snowball Details'!J$6/12)&lt;'Snowball Details'!J$7),0,IF('Snowball Details'!K79*(1+'Snowball Details'!J$6/12)-'Snowball Details'!J$7&lt;$V75-SUM(I75,G75,E75,C75),'Snowball Details'!K79*(1+'Snowball Details'!J$6/12)-'Snowball Details'!J$7,$V75-SUM(I75,G75,E75,C75))),0)</f>
        <v>0</v>
      </c>
      <c r="L75" s="26">
        <f>IFERROR(IF('Snowball Details'!M79*(1+'Snowball Details'!L$6/12)&gt;='Snowball Details'!L$7,0,'Snowball Details'!L$7-('Snowball Details'!M79*(1+'Snowball Details'!L$6/12))),0)</f>
        <v>220</v>
      </c>
      <c r="M75" s="26">
        <f>IFERROR(IF(OR('Snowball Details'!M79=0,'Snowball Details'!M79*(1+'Snowball Details'!L$6/12)&lt;'Snowball Details'!L$7),0,IF('Snowball Details'!M79*(1+'Snowball Details'!L$6/12)-'Snowball Details'!L$7&lt;$V75-SUM(K75,I75,G75,E75,C75),'Snowball Details'!M79*(1+'Snowball Details'!L$6/12)-'Snowball Details'!L$7,$V75-SUM(K75,I75,G75,E75,C75))),0)</f>
        <v>0</v>
      </c>
      <c r="N75" s="26">
        <f>IFERROR(IF('Snowball Details'!O79*(1+'Snowball Details'!N$6/12)&gt;='Snowball Details'!N$7,0,'Snowball Details'!N$7-('Snowball Details'!O79*(1+'Snowball Details'!N$6/12))),0)</f>
        <v>0</v>
      </c>
      <c r="O75" s="26">
        <f>IFERROR(IF(OR('Snowball Details'!O79=0,('Snowball Details'!O79*(1+'Snowball Details'!N$6/12)&lt;'Snowball Details'!N$7)),0,IF('Snowball Details'!O79*(1+'Snowball Details'!N$6/12)-'Snowball Details'!N$7&lt;$V75-SUM(M75,K75,I75,G75,E75,C75),'Snowball Details'!O79*(1+'Snowball Details'!N$6/12)-'Snowball Details'!N$7,$V75-SUM(M75,K75,I75,G75,E75,C75))),0)</f>
        <v>2841</v>
      </c>
      <c r="P75" s="26">
        <f>IFERROR(IF('Snowball Details'!Q79*(1+'Snowball Details'!P$6/12)&gt;='Snowball Details'!P$7,0,'Snowball Details'!P$7-('Snowball Details'!Q79*(1+'Snowball Details'!P$6/12))),0)</f>
        <v>0</v>
      </c>
      <c r="Q75" s="26">
        <f>IFERROR(IF(OR('Snowball Details'!Q79=0,('Snowball Details'!Q79*(1+'Snowball Details'!P$6/12)&lt;'Snowball Details'!P$7)),0,IF('Snowball Details'!Q79*(1+'Snowball Details'!P$6/12)-'Snowball Details'!P$7&lt;$V75-SUM(O75,M75,K75,I75,G75,E75,C75),'Snowball Details'!Q79*(1+'Snowball Details'!P$6/12)-'Snowball Details'!P$7,$V75-SUM(O75,M75,K75,I75,G75,E75,C75))),0)</f>
        <v>0</v>
      </c>
      <c r="R75" s="26">
        <f>IFERROR(IF('Snowball Details'!S79*(1+'Snowball Details'!R$6/12)&gt;='Snowball Details'!R$7,0,'Snowball Details'!R$7-('Snowball Details'!S79*(1+'Snowball Details'!R$6/12))),0)</f>
        <v>0</v>
      </c>
      <c r="S75" s="26">
        <f>IFERROR(IF(OR('Snowball Details'!S79=0,('Snowball Details'!S79*(1+'Snowball Details'!R$6/12)&lt;'Snowball Details'!R$7)),0,IF('Snowball Details'!S79*(1+'Snowball Details'!R$6/12)-'Snowball Details'!R$7&lt;$V75-SUM(Q75,O75,M75,K75,I75,G75,E75,C75),'Snowball Details'!S79*(1+'Snowball Details'!R$6/12)-'Snowball Details'!R$7,$V75-SUM(Q75,O75,M75,K75,I75,G75,E75,C75))),0)</f>
        <v>0</v>
      </c>
      <c r="T75" s="26">
        <f>IFERROR(IF('Snowball Details'!U79*(1+'Snowball Details'!T$6/12)&gt;='Snowball Details'!T$7,0,'Snowball Details'!T$7-('Snowball Details'!U79*(1+'Snowball Details'!T$6/12))),0)</f>
        <v>0</v>
      </c>
      <c r="U75" s="26">
        <f>IFERROR(IF(OR('Snowball Details'!U79=0,('Snowball Details'!U79*(1+'Snowball Details'!T$6/12)&lt;'Snowball Details'!T$7)),0,IF('Snowball Details'!U79*(1+'Snowball Details'!T$6/12)-'Snowball Details'!T$7&lt;$V75-SUM(S75,Q75,O75,M75,K75,I75,G75,E75,C75),'Snowball Details'!U79*(1+'Snowball Details'!T$6/12)-'Snowball Details'!T$7,$V75-SUM(S75,Q75,O75,M75,K75,I75,G75,E75,C75))),0)</f>
        <v>0</v>
      </c>
      <c r="V75" s="26">
        <f t="shared" si="4"/>
        <v>2841</v>
      </c>
      <c r="W75" s="26">
        <f t="shared" si="5"/>
        <v>2841</v>
      </c>
      <c r="X75" s="26">
        <f t="shared" si="6"/>
        <v>0</v>
      </c>
    </row>
    <row r="76" spans="1:24" x14ac:dyDescent="0.35">
      <c r="A76" s="9">
        <f t="shared" si="7"/>
        <v>47150</v>
      </c>
      <c r="B76" s="26">
        <f>IFERROR(IF('Snowball Details'!C80*(1+'Snowball Details'!B$6/12)&gt;='Snowball Details'!B$2+'Snowball Details'!B$7,0,'Snowball Details'!B$2+'Snowball Details'!B$7-('Snowball Details'!C80*(1+'Snowball Details'!B$6/12))),0)</f>
        <v>841</v>
      </c>
      <c r="C76" s="26">
        <f>IFERROR(IF(OR('Snowball Details'!C80=0,'Snowball Details'!C80*(1+'Snowball Details'!B$6/12)&lt;'Snowball Details'!B$7+'Snowball Details'!B$2),0,IF('Snowball Details'!C80*(1+'Snowball Details'!B$6/12)&lt;$V76,'Snowball Details'!C80*(1+'Snowball Details'!B$6/12)-'Snowball Details'!B$2-'Snowball Details'!B$7,SUM(D76,F76,H76,J76,L76,N76,P76,R76,T76))),0)</f>
        <v>0</v>
      </c>
      <c r="D76" s="26">
        <f>IFERROR(IF('Snowball Details'!E80*(1+'Snowball Details'!D$6/12)&gt;='Snowball Details'!D$7,0,'Snowball Details'!D$7-('Snowball Details'!E80*(1+'Snowball Details'!D$6/12))),0)</f>
        <v>240</v>
      </c>
      <c r="E76" s="26">
        <f>IFERROR(IF(OR('Snowball Details'!E80=0,'Snowball Details'!E80*(1+'Snowball Details'!D$6/12)&lt;'Snowball Details'!D$7),0,IF('Snowball Details'!E80*(1+'Snowball Details'!D$6/12)-'Snowball Details'!D$7&lt;$V76,'Snowball Details'!E80*(1+'Snowball Details'!D$6/12)-'Snowball Details'!D$7,SUM($V76-C76))),0)</f>
        <v>0</v>
      </c>
      <c r="F76" s="26">
        <f>IFERROR(IF('Snowball Details'!G80*(1+'Snowball Details'!F$6/12)&gt;='Snowball Details'!F$7,0,'Snowball Details'!F$7-('Snowball Details'!G80*(1+'Snowball Details'!F$6/12))),0)</f>
        <v>380</v>
      </c>
      <c r="G76" s="26">
        <f>IFERROR(IF(OR('Snowball Details'!G80=0,'Snowball Details'!G80*(1+'Snowball Details'!F$6/12)&lt;'Snowball Details'!F$7),0,IF('Snowball Details'!G80*(1+'Snowball Details'!F$6/12)-'Snowball Details'!F$7&lt;$V76-SUM(E76,C76),'Snowball Details'!G80*(1+'Snowball Details'!F$6/12)-'Snowball Details'!F$7,$V76-SUM(E76,C76))),0)</f>
        <v>0</v>
      </c>
      <c r="H76" s="26">
        <f>IFERROR(IF('Snowball Details'!I80*(1+'Snowball Details'!H$6/12)&gt;='Snowball Details'!H$7,0,'Snowball Details'!H$7-('Snowball Details'!I80*(1+'Snowball Details'!H$6/12))),0)</f>
        <v>600</v>
      </c>
      <c r="I76" s="26">
        <f>IFERROR(IF(OR('Snowball Details'!I80=0,'Snowball Details'!I80*(1+'Snowball Details'!H$6/12)&lt;'Snowball Details'!H$7),0,IF('Snowball Details'!I80*(1+'Snowball Details'!H$6/12)-'Snowball Details'!H$7&lt;$V76-SUM(G76,E76,C76),'Snowball Details'!I80*(1+'Snowball Details'!H$6/12)-'Snowball Details'!H$7,$V76-SUM(G76,E76,C76))),0)</f>
        <v>0</v>
      </c>
      <c r="J76" s="26">
        <f>IFERROR(IF('Snowball Details'!K80*(1+'Snowball Details'!J$6/12)&gt;='Snowball Details'!J$7,0,'Snowball Details'!J$7-('Snowball Details'!K80*(1+'Snowball Details'!J$6/12))),0)</f>
        <v>560</v>
      </c>
      <c r="K76" s="26">
        <f>IFERROR(IF(OR('Snowball Details'!K80=0,'Snowball Details'!K80*(1+'Snowball Details'!J$6/12)&lt;'Snowball Details'!J$7),0,IF('Snowball Details'!K80*(1+'Snowball Details'!J$6/12)-'Snowball Details'!J$7&lt;$V76-SUM(I76,G76,E76,C76),'Snowball Details'!K80*(1+'Snowball Details'!J$6/12)-'Snowball Details'!J$7,$V76-SUM(I76,G76,E76,C76))),0)</f>
        <v>0</v>
      </c>
      <c r="L76" s="26">
        <f>IFERROR(IF('Snowball Details'!M80*(1+'Snowball Details'!L$6/12)&gt;='Snowball Details'!L$7,0,'Snowball Details'!L$7-('Snowball Details'!M80*(1+'Snowball Details'!L$6/12))),0)</f>
        <v>220</v>
      </c>
      <c r="M76" s="26">
        <f>IFERROR(IF(OR('Snowball Details'!M80=0,'Snowball Details'!M80*(1+'Snowball Details'!L$6/12)&lt;'Snowball Details'!L$7),0,IF('Snowball Details'!M80*(1+'Snowball Details'!L$6/12)-'Snowball Details'!L$7&lt;$V76-SUM(K76,I76,G76,E76,C76),'Snowball Details'!M80*(1+'Snowball Details'!L$6/12)-'Snowball Details'!L$7,$V76-SUM(K76,I76,G76,E76,C76))),0)</f>
        <v>0</v>
      </c>
      <c r="N76" s="26">
        <f>IFERROR(IF('Snowball Details'!O80*(1+'Snowball Details'!N$6/12)&gt;='Snowball Details'!N$7,0,'Snowball Details'!N$7-('Snowball Details'!O80*(1+'Snowball Details'!N$6/12))),0)</f>
        <v>0</v>
      </c>
      <c r="O76" s="26">
        <f>IFERROR(IF(OR('Snowball Details'!O80=0,('Snowball Details'!O80*(1+'Snowball Details'!N$6/12)&lt;'Snowball Details'!N$7)),0,IF('Snowball Details'!O80*(1+'Snowball Details'!N$6/12)-'Snowball Details'!N$7&lt;$V76-SUM(M76,K76,I76,G76,E76,C76),'Snowball Details'!O80*(1+'Snowball Details'!N$6/12)-'Snowball Details'!N$7,$V76-SUM(M76,K76,I76,G76,E76,C76))),0)</f>
        <v>2841</v>
      </c>
      <c r="P76" s="26">
        <f>IFERROR(IF('Snowball Details'!Q80*(1+'Snowball Details'!P$6/12)&gt;='Snowball Details'!P$7,0,'Snowball Details'!P$7-('Snowball Details'!Q80*(1+'Snowball Details'!P$6/12))),0)</f>
        <v>0</v>
      </c>
      <c r="Q76" s="26">
        <f>IFERROR(IF(OR('Snowball Details'!Q80=0,('Snowball Details'!Q80*(1+'Snowball Details'!P$6/12)&lt;'Snowball Details'!P$7)),0,IF('Snowball Details'!Q80*(1+'Snowball Details'!P$6/12)-'Snowball Details'!P$7&lt;$V76-SUM(O76,M76,K76,I76,G76,E76,C76),'Snowball Details'!Q80*(1+'Snowball Details'!P$6/12)-'Snowball Details'!P$7,$V76-SUM(O76,M76,K76,I76,G76,E76,C76))),0)</f>
        <v>0</v>
      </c>
      <c r="R76" s="26">
        <f>IFERROR(IF('Snowball Details'!S80*(1+'Snowball Details'!R$6/12)&gt;='Snowball Details'!R$7,0,'Snowball Details'!R$7-('Snowball Details'!S80*(1+'Snowball Details'!R$6/12))),0)</f>
        <v>0</v>
      </c>
      <c r="S76" s="26">
        <f>IFERROR(IF(OR('Snowball Details'!S80=0,('Snowball Details'!S80*(1+'Snowball Details'!R$6/12)&lt;'Snowball Details'!R$7)),0,IF('Snowball Details'!S80*(1+'Snowball Details'!R$6/12)-'Snowball Details'!R$7&lt;$V76-SUM(Q76,O76,M76,K76,I76,G76,E76,C76),'Snowball Details'!S80*(1+'Snowball Details'!R$6/12)-'Snowball Details'!R$7,$V76-SUM(Q76,O76,M76,K76,I76,G76,E76,C76))),0)</f>
        <v>0</v>
      </c>
      <c r="T76" s="26">
        <f>IFERROR(IF('Snowball Details'!U80*(1+'Snowball Details'!T$6/12)&gt;='Snowball Details'!T$7,0,'Snowball Details'!T$7-('Snowball Details'!U80*(1+'Snowball Details'!T$6/12))),0)</f>
        <v>0</v>
      </c>
      <c r="U76" s="26">
        <f>IFERROR(IF(OR('Snowball Details'!U80=0,('Snowball Details'!U80*(1+'Snowball Details'!T$6/12)&lt;'Snowball Details'!T$7)),0,IF('Snowball Details'!U80*(1+'Snowball Details'!T$6/12)-'Snowball Details'!T$7&lt;$V76-SUM(S76,Q76,O76,M76,K76,I76,G76,E76,C76),'Snowball Details'!U80*(1+'Snowball Details'!T$6/12)-'Snowball Details'!T$7,$V76-SUM(S76,Q76,O76,M76,K76,I76,G76,E76,C76))),0)</f>
        <v>0</v>
      </c>
      <c r="V76" s="26">
        <f t="shared" si="4"/>
        <v>2841</v>
      </c>
      <c r="W76" s="26">
        <f t="shared" si="5"/>
        <v>2841</v>
      </c>
      <c r="X76" s="26">
        <f t="shared" si="6"/>
        <v>0</v>
      </c>
    </row>
    <row r="77" spans="1:24" x14ac:dyDescent="0.35">
      <c r="A77" s="9">
        <f t="shared" si="7"/>
        <v>47178</v>
      </c>
      <c r="B77" s="26">
        <f>IFERROR(IF('Snowball Details'!C81*(1+'Snowball Details'!B$6/12)&gt;='Snowball Details'!B$2+'Snowball Details'!B$7,0,'Snowball Details'!B$2+'Snowball Details'!B$7-('Snowball Details'!C81*(1+'Snowball Details'!B$6/12))),0)</f>
        <v>841</v>
      </c>
      <c r="C77" s="26">
        <f>IFERROR(IF(OR('Snowball Details'!C81=0,'Snowball Details'!C81*(1+'Snowball Details'!B$6/12)&lt;'Snowball Details'!B$7+'Snowball Details'!B$2),0,IF('Snowball Details'!C81*(1+'Snowball Details'!B$6/12)&lt;$V77,'Snowball Details'!C81*(1+'Snowball Details'!B$6/12)-'Snowball Details'!B$2-'Snowball Details'!B$7,SUM(D77,F77,H77,J77,L77,N77,P77,R77,T77))),0)</f>
        <v>0</v>
      </c>
      <c r="D77" s="26">
        <f>IFERROR(IF('Snowball Details'!E81*(1+'Snowball Details'!D$6/12)&gt;='Snowball Details'!D$7,0,'Snowball Details'!D$7-('Snowball Details'!E81*(1+'Snowball Details'!D$6/12))),0)</f>
        <v>240</v>
      </c>
      <c r="E77" s="26">
        <f>IFERROR(IF(OR('Snowball Details'!E81=0,'Snowball Details'!E81*(1+'Snowball Details'!D$6/12)&lt;'Snowball Details'!D$7),0,IF('Snowball Details'!E81*(1+'Snowball Details'!D$6/12)-'Snowball Details'!D$7&lt;$V77,'Snowball Details'!E81*(1+'Snowball Details'!D$6/12)-'Snowball Details'!D$7,SUM($V77-C77))),0)</f>
        <v>0</v>
      </c>
      <c r="F77" s="26">
        <f>IFERROR(IF('Snowball Details'!G81*(1+'Snowball Details'!F$6/12)&gt;='Snowball Details'!F$7,0,'Snowball Details'!F$7-('Snowball Details'!G81*(1+'Snowball Details'!F$6/12))),0)</f>
        <v>380</v>
      </c>
      <c r="G77" s="26">
        <f>IFERROR(IF(OR('Snowball Details'!G81=0,'Snowball Details'!G81*(1+'Snowball Details'!F$6/12)&lt;'Snowball Details'!F$7),0,IF('Snowball Details'!G81*(1+'Snowball Details'!F$6/12)-'Snowball Details'!F$7&lt;$V77-SUM(E77,C77),'Snowball Details'!G81*(1+'Snowball Details'!F$6/12)-'Snowball Details'!F$7,$V77-SUM(E77,C77))),0)</f>
        <v>0</v>
      </c>
      <c r="H77" s="26">
        <f>IFERROR(IF('Snowball Details'!I81*(1+'Snowball Details'!H$6/12)&gt;='Snowball Details'!H$7,0,'Snowball Details'!H$7-('Snowball Details'!I81*(1+'Snowball Details'!H$6/12))),0)</f>
        <v>600</v>
      </c>
      <c r="I77" s="26">
        <f>IFERROR(IF(OR('Snowball Details'!I81=0,'Snowball Details'!I81*(1+'Snowball Details'!H$6/12)&lt;'Snowball Details'!H$7),0,IF('Snowball Details'!I81*(1+'Snowball Details'!H$6/12)-'Snowball Details'!H$7&lt;$V77-SUM(G77,E77,C77),'Snowball Details'!I81*(1+'Snowball Details'!H$6/12)-'Snowball Details'!H$7,$V77-SUM(G77,E77,C77))),0)</f>
        <v>0</v>
      </c>
      <c r="J77" s="26">
        <f>IFERROR(IF('Snowball Details'!K81*(1+'Snowball Details'!J$6/12)&gt;='Snowball Details'!J$7,0,'Snowball Details'!J$7-('Snowball Details'!K81*(1+'Snowball Details'!J$6/12))),0)</f>
        <v>560</v>
      </c>
      <c r="K77" s="26">
        <f>IFERROR(IF(OR('Snowball Details'!K81=0,'Snowball Details'!K81*(1+'Snowball Details'!J$6/12)&lt;'Snowball Details'!J$7),0,IF('Snowball Details'!K81*(1+'Snowball Details'!J$6/12)-'Snowball Details'!J$7&lt;$V77-SUM(I77,G77,E77,C77),'Snowball Details'!K81*(1+'Snowball Details'!J$6/12)-'Snowball Details'!J$7,$V77-SUM(I77,G77,E77,C77))),0)</f>
        <v>0</v>
      </c>
      <c r="L77" s="26">
        <f>IFERROR(IF('Snowball Details'!M81*(1+'Snowball Details'!L$6/12)&gt;='Snowball Details'!L$7,0,'Snowball Details'!L$7-('Snowball Details'!M81*(1+'Snowball Details'!L$6/12))),0)</f>
        <v>220</v>
      </c>
      <c r="M77" s="26">
        <f>IFERROR(IF(OR('Snowball Details'!M81=0,'Snowball Details'!M81*(1+'Snowball Details'!L$6/12)&lt;'Snowball Details'!L$7),0,IF('Snowball Details'!M81*(1+'Snowball Details'!L$6/12)-'Snowball Details'!L$7&lt;$V77-SUM(K77,I77,G77,E77,C77),'Snowball Details'!M81*(1+'Snowball Details'!L$6/12)-'Snowball Details'!L$7,$V77-SUM(K77,I77,G77,E77,C77))),0)</f>
        <v>0</v>
      </c>
      <c r="N77" s="26">
        <f>IFERROR(IF('Snowball Details'!O81*(1+'Snowball Details'!N$6/12)&gt;='Snowball Details'!N$7,0,'Snowball Details'!N$7-('Snowball Details'!O81*(1+'Snowball Details'!N$6/12))),0)</f>
        <v>0</v>
      </c>
      <c r="O77" s="26">
        <f>IFERROR(IF(OR('Snowball Details'!O81=0,('Snowball Details'!O81*(1+'Snowball Details'!N$6/12)&lt;'Snowball Details'!N$7)),0,IF('Snowball Details'!O81*(1+'Snowball Details'!N$6/12)-'Snowball Details'!N$7&lt;$V77-SUM(M77,K77,I77,G77,E77,C77),'Snowball Details'!O81*(1+'Snowball Details'!N$6/12)-'Snowball Details'!N$7,$V77-SUM(M77,K77,I77,G77,E77,C77))),0)</f>
        <v>2841</v>
      </c>
      <c r="P77" s="26">
        <f>IFERROR(IF('Snowball Details'!Q81*(1+'Snowball Details'!P$6/12)&gt;='Snowball Details'!P$7,0,'Snowball Details'!P$7-('Snowball Details'!Q81*(1+'Snowball Details'!P$6/12))),0)</f>
        <v>0</v>
      </c>
      <c r="Q77" s="26">
        <f>IFERROR(IF(OR('Snowball Details'!Q81=0,('Snowball Details'!Q81*(1+'Snowball Details'!P$6/12)&lt;'Snowball Details'!P$7)),0,IF('Snowball Details'!Q81*(1+'Snowball Details'!P$6/12)-'Snowball Details'!P$7&lt;$V77-SUM(O77,M77,K77,I77,G77,E77,C77),'Snowball Details'!Q81*(1+'Snowball Details'!P$6/12)-'Snowball Details'!P$7,$V77-SUM(O77,M77,K77,I77,G77,E77,C77))),0)</f>
        <v>0</v>
      </c>
      <c r="R77" s="26">
        <f>IFERROR(IF('Snowball Details'!S81*(1+'Snowball Details'!R$6/12)&gt;='Snowball Details'!R$7,0,'Snowball Details'!R$7-('Snowball Details'!S81*(1+'Snowball Details'!R$6/12))),0)</f>
        <v>0</v>
      </c>
      <c r="S77" s="26">
        <f>IFERROR(IF(OR('Snowball Details'!S81=0,('Snowball Details'!S81*(1+'Snowball Details'!R$6/12)&lt;'Snowball Details'!R$7)),0,IF('Snowball Details'!S81*(1+'Snowball Details'!R$6/12)-'Snowball Details'!R$7&lt;$V77-SUM(Q77,O77,M77,K77,I77,G77,E77,C77),'Snowball Details'!S81*(1+'Snowball Details'!R$6/12)-'Snowball Details'!R$7,$V77-SUM(Q77,O77,M77,K77,I77,G77,E77,C77))),0)</f>
        <v>0</v>
      </c>
      <c r="T77" s="26">
        <f>IFERROR(IF('Snowball Details'!U81*(1+'Snowball Details'!T$6/12)&gt;='Snowball Details'!T$7,0,'Snowball Details'!T$7-('Snowball Details'!U81*(1+'Snowball Details'!T$6/12))),0)</f>
        <v>0</v>
      </c>
      <c r="U77" s="26">
        <f>IFERROR(IF(OR('Snowball Details'!U81=0,('Snowball Details'!U81*(1+'Snowball Details'!T$6/12)&lt;'Snowball Details'!T$7)),0,IF('Snowball Details'!U81*(1+'Snowball Details'!T$6/12)-'Snowball Details'!T$7&lt;$V77-SUM(S77,Q77,O77,M77,K77,I77,G77,E77,C77),'Snowball Details'!U81*(1+'Snowball Details'!T$6/12)-'Snowball Details'!T$7,$V77-SUM(S77,Q77,O77,M77,K77,I77,G77,E77,C77))),0)</f>
        <v>0</v>
      </c>
      <c r="V77" s="26">
        <f t="shared" si="4"/>
        <v>2841</v>
      </c>
      <c r="W77" s="26">
        <f t="shared" si="5"/>
        <v>2841</v>
      </c>
      <c r="X77" s="26">
        <f t="shared" si="6"/>
        <v>0</v>
      </c>
    </row>
    <row r="78" spans="1:24" x14ac:dyDescent="0.35">
      <c r="A78" s="9">
        <f t="shared" si="7"/>
        <v>47209</v>
      </c>
      <c r="B78" s="26">
        <f>IFERROR(IF('Snowball Details'!C82*(1+'Snowball Details'!B$6/12)&gt;='Snowball Details'!B$2+'Snowball Details'!B$7,0,'Snowball Details'!B$2+'Snowball Details'!B$7-('Snowball Details'!C82*(1+'Snowball Details'!B$6/12))),0)</f>
        <v>841</v>
      </c>
      <c r="C78" s="26">
        <f>IFERROR(IF(OR('Snowball Details'!C82=0,'Snowball Details'!C82*(1+'Snowball Details'!B$6/12)&lt;'Snowball Details'!B$7+'Snowball Details'!B$2),0,IF('Snowball Details'!C82*(1+'Snowball Details'!B$6/12)&lt;$V78,'Snowball Details'!C82*(1+'Snowball Details'!B$6/12)-'Snowball Details'!B$2-'Snowball Details'!B$7,SUM(D78,F78,H78,J78,L78,N78,P78,R78,T78))),0)</f>
        <v>0</v>
      </c>
      <c r="D78" s="26">
        <f>IFERROR(IF('Snowball Details'!E82*(1+'Snowball Details'!D$6/12)&gt;='Snowball Details'!D$7,0,'Snowball Details'!D$7-('Snowball Details'!E82*(1+'Snowball Details'!D$6/12))),0)</f>
        <v>240</v>
      </c>
      <c r="E78" s="26">
        <f>IFERROR(IF(OR('Snowball Details'!E82=0,'Snowball Details'!E82*(1+'Snowball Details'!D$6/12)&lt;'Snowball Details'!D$7),0,IF('Snowball Details'!E82*(1+'Snowball Details'!D$6/12)-'Snowball Details'!D$7&lt;$V78,'Snowball Details'!E82*(1+'Snowball Details'!D$6/12)-'Snowball Details'!D$7,SUM($V78-C78))),0)</f>
        <v>0</v>
      </c>
      <c r="F78" s="26">
        <f>IFERROR(IF('Snowball Details'!G82*(1+'Snowball Details'!F$6/12)&gt;='Snowball Details'!F$7,0,'Snowball Details'!F$7-('Snowball Details'!G82*(1+'Snowball Details'!F$6/12))),0)</f>
        <v>380</v>
      </c>
      <c r="G78" s="26">
        <f>IFERROR(IF(OR('Snowball Details'!G82=0,'Snowball Details'!G82*(1+'Snowball Details'!F$6/12)&lt;'Snowball Details'!F$7),0,IF('Snowball Details'!G82*(1+'Snowball Details'!F$6/12)-'Snowball Details'!F$7&lt;$V78-SUM(E78,C78),'Snowball Details'!G82*(1+'Snowball Details'!F$6/12)-'Snowball Details'!F$7,$V78-SUM(E78,C78))),0)</f>
        <v>0</v>
      </c>
      <c r="H78" s="26">
        <f>IFERROR(IF('Snowball Details'!I82*(1+'Snowball Details'!H$6/12)&gt;='Snowball Details'!H$7,0,'Snowball Details'!H$7-('Snowball Details'!I82*(1+'Snowball Details'!H$6/12))),0)</f>
        <v>600</v>
      </c>
      <c r="I78" s="26">
        <f>IFERROR(IF(OR('Snowball Details'!I82=0,'Snowball Details'!I82*(1+'Snowball Details'!H$6/12)&lt;'Snowball Details'!H$7),0,IF('Snowball Details'!I82*(1+'Snowball Details'!H$6/12)-'Snowball Details'!H$7&lt;$V78-SUM(G78,E78,C78),'Snowball Details'!I82*(1+'Snowball Details'!H$6/12)-'Snowball Details'!H$7,$V78-SUM(G78,E78,C78))),0)</f>
        <v>0</v>
      </c>
      <c r="J78" s="26">
        <f>IFERROR(IF('Snowball Details'!K82*(1+'Snowball Details'!J$6/12)&gt;='Snowball Details'!J$7,0,'Snowball Details'!J$7-('Snowball Details'!K82*(1+'Snowball Details'!J$6/12))),0)</f>
        <v>560</v>
      </c>
      <c r="K78" s="26">
        <f>IFERROR(IF(OR('Snowball Details'!K82=0,'Snowball Details'!K82*(1+'Snowball Details'!J$6/12)&lt;'Snowball Details'!J$7),0,IF('Snowball Details'!K82*(1+'Snowball Details'!J$6/12)-'Snowball Details'!J$7&lt;$V78-SUM(I78,G78,E78,C78),'Snowball Details'!K82*(1+'Snowball Details'!J$6/12)-'Snowball Details'!J$7,$V78-SUM(I78,G78,E78,C78))),0)</f>
        <v>0</v>
      </c>
      <c r="L78" s="26">
        <f>IFERROR(IF('Snowball Details'!M82*(1+'Snowball Details'!L$6/12)&gt;='Snowball Details'!L$7,0,'Snowball Details'!L$7-('Snowball Details'!M82*(1+'Snowball Details'!L$6/12))),0)</f>
        <v>220</v>
      </c>
      <c r="M78" s="26">
        <f>IFERROR(IF(OR('Snowball Details'!M82=0,'Snowball Details'!M82*(1+'Snowball Details'!L$6/12)&lt;'Snowball Details'!L$7),0,IF('Snowball Details'!M82*(1+'Snowball Details'!L$6/12)-'Snowball Details'!L$7&lt;$V78-SUM(K78,I78,G78,E78,C78),'Snowball Details'!M82*(1+'Snowball Details'!L$6/12)-'Snowball Details'!L$7,$V78-SUM(K78,I78,G78,E78,C78))),0)</f>
        <v>0</v>
      </c>
      <c r="N78" s="26">
        <f>IFERROR(IF('Snowball Details'!O82*(1+'Snowball Details'!N$6/12)&gt;='Snowball Details'!N$7,0,'Snowball Details'!N$7-('Snowball Details'!O82*(1+'Snowball Details'!N$6/12))),0)</f>
        <v>0</v>
      </c>
      <c r="O78" s="26">
        <f>IFERROR(IF(OR('Snowball Details'!O82=0,('Snowball Details'!O82*(1+'Snowball Details'!N$6/12)&lt;'Snowball Details'!N$7)),0,IF('Snowball Details'!O82*(1+'Snowball Details'!N$6/12)-'Snowball Details'!N$7&lt;$V78-SUM(M78,K78,I78,G78,E78,C78),'Snowball Details'!O82*(1+'Snowball Details'!N$6/12)-'Snowball Details'!N$7,$V78-SUM(M78,K78,I78,G78,E78,C78))),0)</f>
        <v>2841</v>
      </c>
      <c r="P78" s="26">
        <f>IFERROR(IF('Snowball Details'!Q82*(1+'Snowball Details'!P$6/12)&gt;='Snowball Details'!P$7,0,'Snowball Details'!P$7-('Snowball Details'!Q82*(1+'Snowball Details'!P$6/12))),0)</f>
        <v>0</v>
      </c>
      <c r="Q78" s="26">
        <f>IFERROR(IF(OR('Snowball Details'!Q82=0,('Snowball Details'!Q82*(1+'Snowball Details'!P$6/12)&lt;'Snowball Details'!P$7)),0,IF('Snowball Details'!Q82*(1+'Snowball Details'!P$6/12)-'Snowball Details'!P$7&lt;$V78-SUM(O78,M78,K78,I78,G78,E78,C78),'Snowball Details'!Q82*(1+'Snowball Details'!P$6/12)-'Snowball Details'!P$7,$V78-SUM(O78,M78,K78,I78,G78,E78,C78))),0)</f>
        <v>0</v>
      </c>
      <c r="R78" s="26">
        <f>IFERROR(IF('Snowball Details'!S82*(1+'Snowball Details'!R$6/12)&gt;='Snowball Details'!R$7,0,'Snowball Details'!R$7-('Snowball Details'!S82*(1+'Snowball Details'!R$6/12))),0)</f>
        <v>0</v>
      </c>
      <c r="S78" s="26">
        <f>IFERROR(IF(OR('Snowball Details'!S82=0,('Snowball Details'!S82*(1+'Snowball Details'!R$6/12)&lt;'Snowball Details'!R$7)),0,IF('Snowball Details'!S82*(1+'Snowball Details'!R$6/12)-'Snowball Details'!R$7&lt;$V78-SUM(Q78,O78,M78,K78,I78,G78,E78,C78),'Snowball Details'!S82*(1+'Snowball Details'!R$6/12)-'Snowball Details'!R$7,$V78-SUM(Q78,O78,M78,K78,I78,G78,E78,C78))),0)</f>
        <v>0</v>
      </c>
      <c r="T78" s="26">
        <f>IFERROR(IF('Snowball Details'!U82*(1+'Snowball Details'!T$6/12)&gt;='Snowball Details'!T$7,0,'Snowball Details'!T$7-('Snowball Details'!U82*(1+'Snowball Details'!T$6/12))),0)</f>
        <v>0</v>
      </c>
      <c r="U78" s="26">
        <f>IFERROR(IF(OR('Snowball Details'!U82=0,('Snowball Details'!U82*(1+'Snowball Details'!T$6/12)&lt;'Snowball Details'!T$7)),0,IF('Snowball Details'!U82*(1+'Snowball Details'!T$6/12)-'Snowball Details'!T$7&lt;$V78-SUM(S78,Q78,O78,M78,K78,I78,G78,E78,C78),'Snowball Details'!U82*(1+'Snowball Details'!T$6/12)-'Snowball Details'!T$7,$V78-SUM(S78,Q78,O78,M78,K78,I78,G78,E78,C78))),0)</f>
        <v>0</v>
      </c>
      <c r="V78" s="26">
        <f t="shared" si="4"/>
        <v>2841</v>
      </c>
      <c r="W78" s="26">
        <f t="shared" si="5"/>
        <v>2841</v>
      </c>
      <c r="X78" s="26">
        <f t="shared" si="6"/>
        <v>0</v>
      </c>
    </row>
    <row r="79" spans="1:24" x14ac:dyDescent="0.35">
      <c r="A79" s="9">
        <f t="shared" si="7"/>
        <v>47239</v>
      </c>
      <c r="B79" s="26">
        <f>IFERROR(IF('Snowball Details'!C83*(1+'Snowball Details'!B$6/12)&gt;='Snowball Details'!B$2+'Snowball Details'!B$7,0,'Snowball Details'!B$2+'Snowball Details'!B$7-('Snowball Details'!C83*(1+'Snowball Details'!B$6/12))),0)</f>
        <v>841</v>
      </c>
      <c r="C79" s="26">
        <f>IFERROR(IF(OR('Snowball Details'!C83=0,'Snowball Details'!C83*(1+'Snowball Details'!B$6/12)&lt;'Snowball Details'!B$7+'Snowball Details'!B$2),0,IF('Snowball Details'!C83*(1+'Snowball Details'!B$6/12)&lt;$V79,'Snowball Details'!C83*(1+'Snowball Details'!B$6/12)-'Snowball Details'!B$2-'Snowball Details'!B$7,SUM(D79,F79,H79,J79,L79,N79,P79,R79,T79))),0)</f>
        <v>0</v>
      </c>
      <c r="D79" s="26">
        <f>IFERROR(IF('Snowball Details'!E83*(1+'Snowball Details'!D$6/12)&gt;='Snowball Details'!D$7,0,'Snowball Details'!D$7-('Snowball Details'!E83*(1+'Snowball Details'!D$6/12))),0)</f>
        <v>240</v>
      </c>
      <c r="E79" s="26">
        <f>IFERROR(IF(OR('Snowball Details'!E83=0,'Snowball Details'!E83*(1+'Snowball Details'!D$6/12)&lt;'Snowball Details'!D$7),0,IF('Snowball Details'!E83*(1+'Snowball Details'!D$6/12)-'Snowball Details'!D$7&lt;$V79,'Snowball Details'!E83*(1+'Snowball Details'!D$6/12)-'Snowball Details'!D$7,SUM($V79-C79))),0)</f>
        <v>0</v>
      </c>
      <c r="F79" s="26">
        <f>IFERROR(IF('Snowball Details'!G83*(1+'Snowball Details'!F$6/12)&gt;='Snowball Details'!F$7,0,'Snowball Details'!F$7-('Snowball Details'!G83*(1+'Snowball Details'!F$6/12))),0)</f>
        <v>380</v>
      </c>
      <c r="G79" s="26">
        <f>IFERROR(IF(OR('Snowball Details'!G83=0,'Snowball Details'!G83*(1+'Snowball Details'!F$6/12)&lt;'Snowball Details'!F$7),0,IF('Snowball Details'!G83*(1+'Snowball Details'!F$6/12)-'Snowball Details'!F$7&lt;$V79-SUM(E79,C79),'Snowball Details'!G83*(1+'Snowball Details'!F$6/12)-'Snowball Details'!F$7,$V79-SUM(E79,C79))),0)</f>
        <v>0</v>
      </c>
      <c r="H79" s="26">
        <f>IFERROR(IF('Snowball Details'!I83*(1+'Snowball Details'!H$6/12)&gt;='Snowball Details'!H$7,0,'Snowball Details'!H$7-('Snowball Details'!I83*(1+'Snowball Details'!H$6/12))),0)</f>
        <v>600</v>
      </c>
      <c r="I79" s="26">
        <f>IFERROR(IF(OR('Snowball Details'!I83=0,'Snowball Details'!I83*(1+'Snowball Details'!H$6/12)&lt;'Snowball Details'!H$7),0,IF('Snowball Details'!I83*(1+'Snowball Details'!H$6/12)-'Snowball Details'!H$7&lt;$V79-SUM(G79,E79,C79),'Snowball Details'!I83*(1+'Snowball Details'!H$6/12)-'Snowball Details'!H$7,$V79-SUM(G79,E79,C79))),0)</f>
        <v>0</v>
      </c>
      <c r="J79" s="26">
        <f>IFERROR(IF('Snowball Details'!K83*(1+'Snowball Details'!J$6/12)&gt;='Snowball Details'!J$7,0,'Snowball Details'!J$7-('Snowball Details'!K83*(1+'Snowball Details'!J$6/12))),0)</f>
        <v>560</v>
      </c>
      <c r="K79" s="26">
        <f>IFERROR(IF(OR('Snowball Details'!K83=0,'Snowball Details'!K83*(1+'Snowball Details'!J$6/12)&lt;'Snowball Details'!J$7),0,IF('Snowball Details'!K83*(1+'Snowball Details'!J$6/12)-'Snowball Details'!J$7&lt;$V79-SUM(I79,G79,E79,C79),'Snowball Details'!K83*(1+'Snowball Details'!J$6/12)-'Snowball Details'!J$7,$V79-SUM(I79,G79,E79,C79))),0)</f>
        <v>0</v>
      </c>
      <c r="L79" s="26">
        <f>IFERROR(IF('Snowball Details'!M83*(1+'Snowball Details'!L$6/12)&gt;='Snowball Details'!L$7,0,'Snowball Details'!L$7-('Snowball Details'!M83*(1+'Snowball Details'!L$6/12))),0)</f>
        <v>220</v>
      </c>
      <c r="M79" s="26">
        <f>IFERROR(IF(OR('Snowball Details'!M83=0,'Snowball Details'!M83*(1+'Snowball Details'!L$6/12)&lt;'Snowball Details'!L$7),0,IF('Snowball Details'!M83*(1+'Snowball Details'!L$6/12)-'Snowball Details'!L$7&lt;$V79-SUM(K79,I79,G79,E79,C79),'Snowball Details'!M83*(1+'Snowball Details'!L$6/12)-'Snowball Details'!L$7,$V79-SUM(K79,I79,G79,E79,C79))),0)</f>
        <v>0</v>
      </c>
      <c r="N79" s="26">
        <f>IFERROR(IF('Snowball Details'!O83*(1+'Snowball Details'!N$6/12)&gt;='Snowball Details'!N$7,0,'Snowball Details'!N$7-('Snowball Details'!O83*(1+'Snowball Details'!N$6/12))),0)</f>
        <v>0</v>
      </c>
      <c r="O79" s="26">
        <f>IFERROR(IF(OR('Snowball Details'!O83=0,('Snowball Details'!O83*(1+'Snowball Details'!N$6/12)&lt;'Snowball Details'!N$7)),0,IF('Snowball Details'!O83*(1+'Snowball Details'!N$6/12)-'Snowball Details'!N$7&lt;$V79-SUM(M79,K79,I79,G79,E79,C79),'Snowball Details'!O83*(1+'Snowball Details'!N$6/12)-'Snowball Details'!N$7,$V79-SUM(M79,K79,I79,G79,E79,C79))),0)</f>
        <v>2841</v>
      </c>
      <c r="P79" s="26">
        <f>IFERROR(IF('Snowball Details'!Q83*(1+'Snowball Details'!P$6/12)&gt;='Snowball Details'!P$7,0,'Snowball Details'!P$7-('Snowball Details'!Q83*(1+'Snowball Details'!P$6/12))),0)</f>
        <v>0</v>
      </c>
      <c r="Q79" s="26">
        <f>IFERROR(IF(OR('Snowball Details'!Q83=0,('Snowball Details'!Q83*(1+'Snowball Details'!P$6/12)&lt;'Snowball Details'!P$7)),0,IF('Snowball Details'!Q83*(1+'Snowball Details'!P$6/12)-'Snowball Details'!P$7&lt;$V79-SUM(O79,M79,K79,I79,G79,E79,C79),'Snowball Details'!Q83*(1+'Snowball Details'!P$6/12)-'Snowball Details'!P$7,$V79-SUM(O79,M79,K79,I79,G79,E79,C79))),0)</f>
        <v>0</v>
      </c>
      <c r="R79" s="26">
        <f>IFERROR(IF('Snowball Details'!S83*(1+'Snowball Details'!R$6/12)&gt;='Snowball Details'!R$7,0,'Snowball Details'!R$7-('Snowball Details'!S83*(1+'Snowball Details'!R$6/12))),0)</f>
        <v>0</v>
      </c>
      <c r="S79" s="26">
        <f>IFERROR(IF(OR('Snowball Details'!S83=0,('Snowball Details'!S83*(1+'Snowball Details'!R$6/12)&lt;'Snowball Details'!R$7)),0,IF('Snowball Details'!S83*(1+'Snowball Details'!R$6/12)-'Snowball Details'!R$7&lt;$V79-SUM(Q79,O79,M79,K79,I79,G79,E79,C79),'Snowball Details'!S83*(1+'Snowball Details'!R$6/12)-'Snowball Details'!R$7,$V79-SUM(Q79,O79,M79,K79,I79,G79,E79,C79))),0)</f>
        <v>0</v>
      </c>
      <c r="T79" s="26">
        <f>IFERROR(IF('Snowball Details'!U83*(1+'Snowball Details'!T$6/12)&gt;='Snowball Details'!T$7,0,'Snowball Details'!T$7-('Snowball Details'!U83*(1+'Snowball Details'!T$6/12))),0)</f>
        <v>0</v>
      </c>
      <c r="U79" s="26">
        <f>IFERROR(IF(OR('Snowball Details'!U83=0,('Snowball Details'!U83*(1+'Snowball Details'!T$6/12)&lt;'Snowball Details'!T$7)),0,IF('Snowball Details'!U83*(1+'Snowball Details'!T$6/12)-'Snowball Details'!T$7&lt;$V79-SUM(S79,Q79,O79,M79,K79,I79,G79,E79,C79),'Snowball Details'!U83*(1+'Snowball Details'!T$6/12)-'Snowball Details'!T$7,$V79-SUM(S79,Q79,O79,M79,K79,I79,G79,E79,C79))),0)</f>
        <v>0</v>
      </c>
      <c r="V79" s="26">
        <f t="shared" si="4"/>
        <v>2841</v>
      </c>
      <c r="W79" s="26">
        <f t="shared" si="5"/>
        <v>2841</v>
      </c>
      <c r="X79" s="26">
        <f t="shared" si="6"/>
        <v>0</v>
      </c>
    </row>
    <row r="80" spans="1:24" x14ac:dyDescent="0.35">
      <c r="A80" s="9">
        <f t="shared" si="7"/>
        <v>47270</v>
      </c>
      <c r="B80" s="26">
        <f>IFERROR(IF('Snowball Details'!C84*(1+'Snowball Details'!B$6/12)&gt;='Snowball Details'!B$2+'Snowball Details'!B$7,0,'Snowball Details'!B$2+'Snowball Details'!B$7-('Snowball Details'!C84*(1+'Snowball Details'!B$6/12))),0)</f>
        <v>841</v>
      </c>
      <c r="C80" s="26">
        <f>IFERROR(IF(OR('Snowball Details'!C84=0,'Snowball Details'!C84*(1+'Snowball Details'!B$6/12)&lt;'Snowball Details'!B$7+'Snowball Details'!B$2),0,IF('Snowball Details'!C84*(1+'Snowball Details'!B$6/12)&lt;$V80,'Snowball Details'!C84*(1+'Snowball Details'!B$6/12)-'Snowball Details'!B$2-'Snowball Details'!B$7,SUM(D80,F80,H80,J80,L80,N80,P80,R80,T80))),0)</f>
        <v>0</v>
      </c>
      <c r="D80" s="26">
        <f>IFERROR(IF('Snowball Details'!E84*(1+'Snowball Details'!D$6/12)&gt;='Snowball Details'!D$7,0,'Snowball Details'!D$7-('Snowball Details'!E84*(1+'Snowball Details'!D$6/12))),0)</f>
        <v>240</v>
      </c>
      <c r="E80" s="26">
        <f>IFERROR(IF(OR('Snowball Details'!E84=0,'Snowball Details'!E84*(1+'Snowball Details'!D$6/12)&lt;'Snowball Details'!D$7),0,IF('Snowball Details'!E84*(1+'Snowball Details'!D$6/12)-'Snowball Details'!D$7&lt;$V80,'Snowball Details'!E84*(1+'Snowball Details'!D$6/12)-'Snowball Details'!D$7,SUM($V80-C80))),0)</f>
        <v>0</v>
      </c>
      <c r="F80" s="26">
        <f>IFERROR(IF('Snowball Details'!G84*(1+'Snowball Details'!F$6/12)&gt;='Snowball Details'!F$7,0,'Snowball Details'!F$7-('Snowball Details'!G84*(1+'Snowball Details'!F$6/12))),0)</f>
        <v>380</v>
      </c>
      <c r="G80" s="26">
        <f>IFERROR(IF(OR('Snowball Details'!G84=0,'Snowball Details'!G84*(1+'Snowball Details'!F$6/12)&lt;'Snowball Details'!F$7),0,IF('Snowball Details'!G84*(1+'Snowball Details'!F$6/12)-'Snowball Details'!F$7&lt;$V80-SUM(E80,C80),'Snowball Details'!G84*(1+'Snowball Details'!F$6/12)-'Snowball Details'!F$7,$V80-SUM(E80,C80))),0)</f>
        <v>0</v>
      </c>
      <c r="H80" s="26">
        <f>IFERROR(IF('Snowball Details'!I84*(1+'Snowball Details'!H$6/12)&gt;='Snowball Details'!H$7,0,'Snowball Details'!H$7-('Snowball Details'!I84*(1+'Snowball Details'!H$6/12))),0)</f>
        <v>600</v>
      </c>
      <c r="I80" s="26">
        <f>IFERROR(IF(OR('Snowball Details'!I84=0,'Snowball Details'!I84*(1+'Snowball Details'!H$6/12)&lt;'Snowball Details'!H$7),0,IF('Snowball Details'!I84*(1+'Snowball Details'!H$6/12)-'Snowball Details'!H$7&lt;$V80-SUM(G80,E80,C80),'Snowball Details'!I84*(1+'Snowball Details'!H$6/12)-'Snowball Details'!H$7,$V80-SUM(G80,E80,C80))),0)</f>
        <v>0</v>
      </c>
      <c r="J80" s="26">
        <f>IFERROR(IF('Snowball Details'!K84*(1+'Snowball Details'!J$6/12)&gt;='Snowball Details'!J$7,0,'Snowball Details'!J$7-('Snowball Details'!K84*(1+'Snowball Details'!J$6/12))),0)</f>
        <v>560</v>
      </c>
      <c r="K80" s="26">
        <f>IFERROR(IF(OR('Snowball Details'!K84=0,'Snowball Details'!K84*(1+'Snowball Details'!J$6/12)&lt;'Snowball Details'!J$7),0,IF('Snowball Details'!K84*(1+'Snowball Details'!J$6/12)-'Snowball Details'!J$7&lt;$V80-SUM(I80,G80,E80,C80),'Snowball Details'!K84*(1+'Snowball Details'!J$6/12)-'Snowball Details'!J$7,$V80-SUM(I80,G80,E80,C80))),0)</f>
        <v>0</v>
      </c>
      <c r="L80" s="26">
        <f>IFERROR(IF('Snowball Details'!M84*(1+'Snowball Details'!L$6/12)&gt;='Snowball Details'!L$7,0,'Snowball Details'!L$7-('Snowball Details'!M84*(1+'Snowball Details'!L$6/12))),0)</f>
        <v>220</v>
      </c>
      <c r="M80" s="26">
        <f>IFERROR(IF(OR('Snowball Details'!M84=0,'Snowball Details'!M84*(1+'Snowball Details'!L$6/12)&lt;'Snowball Details'!L$7),0,IF('Snowball Details'!M84*(1+'Snowball Details'!L$6/12)-'Snowball Details'!L$7&lt;$V80-SUM(K80,I80,G80,E80,C80),'Snowball Details'!M84*(1+'Snowball Details'!L$6/12)-'Snowball Details'!L$7,$V80-SUM(K80,I80,G80,E80,C80))),0)</f>
        <v>0</v>
      </c>
      <c r="N80" s="26">
        <f>IFERROR(IF('Snowball Details'!O84*(1+'Snowball Details'!N$6/12)&gt;='Snowball Details'!N$7,0,'Snowball Details'!N$7-('Snowball Details'!O84*(1+'Snowball Details'!N$6/12))),0)</f>
        <v>0</v>
      </c>
      <c r="O80" s="26">
        <f>IFERROR(IF(OR('Snowball Details'!O84=0,('Snowball Details'!O84*(1+'Snowball Details'!N$6/12)&lt;'Snowball Details'!N$7)),0,IF('Snowball Details'!O84*(1+'Snowball Details'!N$6/12)-'Snowball Details'!N$7&lt;$V80-SUM(M80,K80,I80,G80,E80,C80),'Snowball Details'!O84*(1+'Snowball Details'!N$6/12)-'Snowball Details'!N$7,$V80-SUM(M80,K80,I80,G80,E80,C80))),0)</f>
        <v>2841</v>
      </c>
      <c r="P80" s="26">
        <f>IFERROR(IF('Snowball Details'!Q84*(1+'Snowball Details'!P$6/12)&gt;='Snowball Details'!P$7,0,'Snowball Details'!P$7-('Snowball Details'!Q84*(1+'Snowball Details'!P$6/12))),0)</f>
        <v>0</v>
      </c>
      <c r="Q80" s="26">
        <f>IFERROR(IF(OR('Snowball Details'!Q84=0,('Snowball Details'!Q84*(1+'Snowball Details'!P$6/12)&lt;'Snowball Details'!P$7)),0,IF('Snowball Details'!Q84*(1+'Snowball Details'!P$6/12)-'Snowball Details'!P$7&lt;$V80-SUM(O80,M80,K80,I80,G80,E80,C80),'Snowball Details'!Q84*(1+'Snowball Details'!P$6/12)-'Snowball Details'!P$7,$V80-SUM(O80,M80,K80,I80,G80,E80,C80))),0)</f>
        <v>0</v>
      </c>
      <c r="R80" s="26">
        <f>IFERROR(IF('Snowball Details'!S84*(1+'Snowball Details'!R$6/12)&gt;='Snowball Details'!R$7,0,'Snowball Details'!R$7-('Snowball Details'!S84*(1+'Snowball Details'!R$6/12))),0)</f>
        <v>0</v>
      </c>
      <c r="S80" s="26">
        <f>IFERROR(IF(OR('Snowball Details'!S84=0,('Snowball Details'!S84*(1+'Snowball Details'!R$6/12)&lt;'Snowball Details'!R$7)),0,IF('Snowball Details'!S84*(1+'Snowball Details'!R$6/12)-'Snowball Details'!R$7&lt;$V80-SUM(Q80,O80,M80,K80,I80,G80,E80,C80),'Snowball Details'!S84*(1+'Snowball Details'!R$6/12)-'Snowball Details'!R$7,$V80-SUM(Q80,O80,M80,K80,I80,G80,E80,C80))),0)</f>
        <v>0</v>
      </c>
      <c r="T80" s="26">
        <f>IFERROR(IF('Snowball Details'!U84*(1+'Snowball Details'!T$6/12)&gt;='Snowball Details'!T$7,0,'Snowball Details'!T$7-('Snowball Details'!U84*(1+'Snowball Details'!T$6/12))),0)</f>
        <v>0</v>
      </c>
      <c r="U80" s="26">
        <f>IFERROR(IF(OR('Snowball Details'!U84=0,('Snowball Details'!U84*(1+'Snowball Details'!T$6/12)&lt;'Snowball Details'!T$7)),0,IF('Snowball Details'!U84*(1+'Snowball Details'!T$6/12)-'Snowball Details'!T$7&lt;$V80-SUM(S80,Q80,O80,M80,K80,I80,G80,E80,C80),'Snowball Details'!U84*(1+'Snowball Details'!T$6/12)-'Snowball Details'!T$7,$V80-SUM(S80,Q80,O80,M80,K80,I80,G80,E80,C80))),0)</f>
        <v>0</v>
      </c>
      <c r="V80" s="26">
        <f t="shared" si="4"/>
        <v>2841</v>
      </c>
      <c r="W80" s="26">
        <f t="shared" si="5"/>
        <v>2841</v>
      </c>
      <c r="X80" s="26">
        <f t="shared" si="6"/>
        <v>0</v>
      </c>
    </row>
    <row r="81" spans="1:24" x14ac:dyDescent="0.35">
      <c r="A81" s="9">
        <f t="shared" si="7"/>
        <v>47300</v>
      </c>
      <c r="B81" s="26">
        <f>IFERROR(IF('Snowball Details'!C85*(1+'Snowball Details'!B$6/12)&gt;='Snowball Details'!B$2+'Snowball Details'!B$7,0,'Snowball Details'!B$2+'Snowball Details'!B$7-('Snowball Details'!C85*(1+'Snowball Details'!B$6/12))),0)</f>
        <v>841</v>
      </c>
      <c r="C81" s="26">
        <f>IFERROR(IF(OR('Snowball Details'!C85=0,'Snowball Details'!C85*(1+'Snowball Details'!B$6/12)&lt;'Snowball Details'!B$7+'Snowball Details'!B$2),0,IF('Snowball Details'!C85*(1+'Snowball Details'!B$6/12)&lt;$V81,'Snowball Details'!C85*(1+'Snowball Details'!B$6/12)-'Snowball Details'!B$2-'Snowball Details'!B$7,SUM(D81,F81,H81,J81,L81,N81,P81,R81,T81))),0)</f>
        <v>0</v>
      </c>
      <c r="D81" s="26">
        <f>IFERROR(IF('Snowball Details'!E85*(1+'Snowball Details'!D$6/12)&gt;='Snowball Details'!D$7,0,'Snowball Details'!D$7-('Snowball Details'!E85*(1+'Snowball Details'!D$6/12))),0)</f>
        <v>240</v>
      </c>
      <c r="E81" s="26">
        <f>IFERROR(IF(OR('Snowball Details'!E85=0,'Snowball Details'!E85*(1+'Snowball Details'!D$6/12)&lt;'Snowball Details'!D$7),0,IF('Snowball Details'!E85*(1+'Snowball Details'!D$6/12)-'Snowball Details'!D$7&lt;$V81,'Snowball Details'!E85*(1+'Snowball Details'!D$6/12)-'Snowball Details'!D$7,SUM($V81-C81))),0)</f>
        <v>0</v>
      </c>
      <c r="F81" s="26">
        <f>IFERROR(IF('Snowball Details'!G85*(1+'Snowball Details'!F$6/12)&gt;='Snowball Details'!F$7,0,'Snowball Details'!F$7-('Snowball Details'!G85*(1+'Snowball Details'!F$6/12))),0)</f>
        <v>380</v>
      </c>
      <c r="G81" s="26">
        <f>IFERROR(IF(OR('Snowball Details'!G85=0,'Snowball Details'!G85*(1+'Snowball Details'!F$6/12)&lt;'Snowball Details'!F$7),0,IF('Snowball Details'!G85*(1+'Snowball Details'!F$6/12)-'Snowball Details'!F$7&lt;$V81-SUM(E81,C81),'Snowball Details'!G85*(1+'Snowball Details'!F$6/12)-'Snowball Details'!F$7,$V81-SUM(E81,C81))),0)</f>
        <v>0</v>
      </c>
      <c r="H81" s="26">
        <f>IFERROR(IF('Snowball Details'!I85*(1+'Snowball Details'!H$6/12)&gt;='Snowball Details'!H$7,0,'Snowball Details'!H$7-('Snowball Details'!I85*(1+'Snowball Details'!H$6/12))),0)</f>
        <v>600</v>
      </c>
      <c r="I81" s="26">
        <f>IFERROR(IF(OR('Snowball Details'!I85=0,'Snowball Details'!I85*(1+'Snowball Details'!H$6/12)&lt;'Snowball Details'!H$7),0,IF('Snowball Details'!I85*(1+'Snowball Details'!H$6/12)-'Snowball Details'!H$7&lt;$V81-SUM(G81,E81,C81),'Snowball Details'!I85*(1+'Snowball Details'!H$6/12)-'Snowball Details'!H$7,$V81-SUM(G81,E81,C81))),0)</f>
        <v>0</v>
      </c>
      <c r="J81" s="26">
        <f>IFERROR(IF('Snowball Details'!K85*(1+'Snowball Details'!J$6/12)&gt;='Snowball Details'!J$7,0,'Snowball Details'!J$7-('Snowball Details'!K85*(1+'Snowball Details'!J$6/12))),0)</f>
        <v>560</v>
      </c>
      <c r="K81" s="26">
        <f>IFERROR(IF(OR('Snowball Details'!K85=0,'Snowball Details'!K85*(1+'Snowball Details'!J$6/12)&lt;'Snowball Details'!J$7),0,IF('Snowball Details'!K85*(1+'Snowball Details'!J$6/12)-'Snowball Details'!J$7&lt;$V81-SUM(I81,G81,E81,C81),'Snowball Details'!K85*(1+'Snowball Details'!J$6/12)-'Snowball Details'!J$7,$V81-SUM(I81,G81,E81,C81))),0)</f>
        <v>0</v>
      </c>
      <c r="L81" s="26">
        <f>IFERROR(IF('Snowball Details'!M85*(1+'Snowball Details'!L$6/12)&gt;='Snowball Details'!L$7,0,'Snowball Details'!L$7-('Snowball Details'!M85*(1+'Snowball Details'!L$6/12))),0)</f>
        <v>220</v>
      </c>
      <c r="M81" s="26">
        <f>IFERROR(IF(OR('Snowball Details'!M85=0,'Snowball Details'!M85*(1+'Snowball Details'!L$6/12)&lt;'Snowball Details'!L$7),0,IF('Snowball Details'!M85*(1+'Snowball Details'!L$6/12)-'Snowball Details'!L$7&lt;$V81-SUM(K81,I81,G81,E81,C81),'Snowball Details'!M85*(1+'Snowball Details'!L$6/12)-'Snowball Details'!L$7,$V81-SUM(K81,I81,G81,E81,C81))),0)</f>
        <v>0</v>
      </c>
      <c r="N81" s="26">
        <f>IFERROR(IF('Snowball Details'!O85*(1+'Snowball Details'!N$6/12)&gt;='Snowball Details'!N$7,0,'Snowball Details'!N$7-('Snowball Details'!O85*(1+'Snowball Details'!N$6/12))),0)</f>
        <v>0</v>
      </c>
      <c r="O81" s="26">
        <f>IFERROR(IF(OR('Snowball Details'!O85=0,('Snowball Details'!O85*(1+'Snowball Details'!N$6/12)&lt;'Snowball Details'!N$7)),0,IF('Snowball Details'!O85*(1+'Snowball Details'!N$6/12)-'Snowball Details'!N$7&lt;$V81-SUM(M81,K81,I81,G81,E81,C81),'Snowball Details'!O85*(1+'Snowball Details'!N$6/12)-'Snowball Details'!N$7,$V81-SUM(M81,K81,I81,G81,E81,C81))),0)</f>
        <v>2841</v>
      </c>
      <c r="P81" s="26">
        <f>IFERROR(IF('Snowball Details'!Q85*(1+'Snowball Details'!P$6/12)&gt;='Snowball Details'!P$7,0,'Snowball Details'!P$7-('Snowball Details'!Q85*(1+'Snowball Details'!P$6/12))),0)</f>
        <v>0</v>
      </c>
      <c r="Q81" s="26">
        <f>IFERROR(IF(OR('Snowball Details'!Q85=0,('Snowball Details'!Q85*(1+'Snowball Details'!P$6/12)&lt;'Snowball Details'!P$7)),0,IF('Snowball Details'!Q85*(1+'Snowball Details'!P$6/12)-'Snowball Details'!P$7&lt;$V81-SUM(O81,M81,K81,I81,G81,E81,C81),'Snowball Details'!Q85*(1+'Snowball Details'!P$6/12)-'Snowball Details'!P$7,$V81-SUM(O81,M81,K81,I81,G81,E81,C81))),0)</f>
        <v>0</v>
      </c>
      <c r="R81" s="26">
        <f>IFERROR(IF('Snowball Details'!S85*(1+'Snowball Details'!R$6/12)&gt;='Snowball Details'!R$7,0,'Snowball Details'!R$7-('Snowball Details'!S85*(1+'Snowball Details'!R$6/12))),0)</f>
        <v>0</v>
      </c>
      <c r="S81" s="26">
        <f>IFERROR(IF(OR('Snowball Details'!S85=0,('Snowball Details'!S85*(1+'Snowball Details'!R$6/12)&lt;'Snowball Details'!R$7)),0,IF('Snowball Details'!S85*(1+'Snowball Details'!R$6/12)-'Snowball Details'!R$7&lt;$V81-SUM(Q81,O81,M81,K81,I81,G81,E81,C81),'Snowball Details'!S85*(1+'Snowball Details'!R$6/12)-'Snowball Details'!R$7,$V81-SUM(Q81,O81,M81,K81,I81,G81,E81,C81))),0)</f>
        <v>0</v>
      </c>
      <c r="T81" s="26">
        <f>IFERROR(IF('Snowball Details'!U85*(1+'Snowball Details'!T$6/12)&gt;='Snowball Details'!T$7,0,'Snowball Details'!T$7-('Snowball Details'!U85*(1+'Snowball Details'!T$6/12))),0)</f>
        <v>0</v>
      </c>
      <c r="U81" s="26">
        <f>IFERROR(IF(OR('Snowball Details'!U85=0,('Snowball Details'!U85*(1+'Snowball Details'!T$6/12)&lt;'Snowball Details'!T$7)),0,IF('Snowball Details'!U85*(1+'Snowball Details'!T$6/12)-'Snowball Details'!T$7&lt;$V81-SUM(S81,Q81,O81,M81,K81,I81,G81,E81,C81),'Snowball Details'!U85*(1+'Snowball Details'!T$6/12)-'Snowball Details'!T$7,$V81-SUM(S81,Q81,O81,M81,K81,I81,G81,E81,C81))),0)</f>
        <v>0</v>
      </c>
      <c r="V81" s="26">
        <f t="shared" si="4"/>
        <v>2841</v>
      </c>
      <c r="W81" s="26">
        <f t="shared" si="5"/>
        <v>2841</v>
      </c>
      <c r="X81" s="26">
        <f t="shared" si="6"/>
        <v>0</v>
      </c>
    </row>
    <row r="82" spans="1:24" x14ac:dyDescent="0.35">
      <c r="A82" s="9">
        <f t="shared" si="7"/>
        <v>47331</v>
      </c>
      <c r="B82" s="26">
        <f>IFERROR(IF('Snowball Details'!C86*(1+'Snowball Details'!B$6/12)&gt;='Snowball Details'!B$2+'Snowball Details'!B$7,0,'Snowball Details'!B$2+'Snowball Details'!B$7-('Snowball Details'!C86*(1+'Snowball Details'!B$6/12))),0)</f>
        <v>841</v>
      </c>
      <c r="C82" s="26">
        <f>IFERROR(IF(OR('Snowball Details'!C86=0,'Snowball Details'!C86*(1+'Snowball Details'!B$6/12)&lt;'Snowball Details'!B$7+'Snowball Details'!B$2),0,IF('Snowball Details'!C86*(1+'Snowball Details'!B$6/12)&lt;$V82,'Snowball Details'!C86*(1+'Snowball Details'!B$6/12)-'Snowball Details'!B$2-'Snowball Details'!B$7,SUM(D82,F82,H82,J82,L82,N82,P82,R82,T82))),0)</f>
        <v>0</v>
      </c>
      <c r="D82" s="26">
        <f>IFERROR(IF('Snowball Details'!E86*(1+'Snowball Details'!D$6/12)&gt;='Snowball Details'!D$7,0,'Snowball Details'!D$7-('Snowball Details'!E86*(1+'Snowball Details'!D$6/12))),0)</f>
        <v>240</v>
      </c>
      <c r="E82" s="26">
        <f>IFERROR(IF(OR('Snowball Details'!E86=0,'Snowball Details'!E86*(1+'Snowball Details'!D$6/12)&lt;'Snowball Details'!D$7),0,IF('Snowball Details'!E86*(1+'Snowball Details'!D$6/12)-'Snowball Details'!D$7&lt;$V82,'Snowball Details'!E86*(1+'Snowball Details'!D$6/12)-'Snowball Details'!D$7,SUM($V82-C82))),0)</f>
        <v>0</v>
      </c>
      <c r="F82" s="26">
        <f>IFERROR(IF('Snowball Details'!G86*(1+'Snowball Details'!F$6/12)&gt;='Snowball Details'!F$7,0,'Snowball Details'!F$7-('Snowball Details'!G86*(1+'Snowball Details'!F$6/12))),0)</f>
        <v>380</v>
      </c>
      <c r="G82" s="26">
        <f>IFERROR(IF(OR('Snowball Details'!G86=0,'Snowball Details'!G86*(1+'Snowball Details'!F$6/12)&lt;'Snowball Details'!F$7),0,IF('Snowball Details'!G86*(1+'Snowball Details'!F$6/12)-'Snowball Details'!F$7&lt;$V82-SUM(E82,C82),'Snowball Details'!G86*(1+'Snowball Details'!F$6/12)-'Snowball Details'!F$7,$V82-SUM(E82,C82))),0)</f>
        <v>0</v>
      </c>
      <c r="H82" s="26">
        <f>IFERROR(IF('Snowball Details'!I86*(1+'Snowball Details'!H$6/12)&gt;='Snowball Details'!H$7,0,'Snowball Details'!H$7-('Snowball Details'!I86*(1+'Snowball Details'!H$6/12))),0)</f>
        <v>600</v>
      </c>
      <c r="I82" s="26">
        <f>IFERROR(IF(OR('Snowball Details'!I86=0,'Snowball Details'!I86*(1+'Snowball Details'!H$6/12)&lt;'Snowball Details'!H$7),0,IF('Snowball Details'!I86*(1+'Snowball Details'!H$6/12)-'Snowball Details'!H$7&lt;$V82-SUM(G82,E82,C82),'Snowball Details'!I86*(1+'Snowball Details'!H$6/12)-'Snowball Details'!H$7,$V82-SUM(G82,E82,C82))),0)</f>
        <v>0</v>
      </c>
      <c r="J82" s="26">
        <f>IFERROR(IF('Snowball Details'!K86*(1+'Snowball Details'!J$6/12)&gt;='Snowball Details'!J$7,0,'Snowball Details'!J$7-('Snowball Details'!K86*(1+'Snowball Details'!J$6/12))),0)</f>
        <v>560</v>
      </c>
      <c r="K82" s="26">
        <f>IFERROR(IF(OR('Snowball Details'!K86=0,'Snowball Details'!K86*(1+'Snowball Details'!J$6/12)&lt;'Snowball Details'!J$7),0,IF('Snowball Details'!K86*(1+'Snowball Details'!J$6/12)-'Snowball Details'!J$7&lt;$V82-SUM(I82,G82,E82,C82),'Snowball Details'!K86*(1+'Snowball Details'!J$6/12)-'Snowball Details'!J$7,$V82-SUM(I82,G82,E82,C82))),0)</f>
        <v>0</v>
      </c>
      <c r="L82" s="26">
        <f>IFERROR(IF('Snowball Details'!M86*(1+'Snowball Details'!L$6/12)&gt;='Snowball Details'!L$7,0,'Snowball Details'!L$7-('Snowball Details'!M86*(1+'Snowball Details'!L$6/12))),0)</f>
        <v>220</v>
      </c>
      <c r="M82" s="26">
        <f>IFERROR(IF(OR('Snowball Details'!M86=0,'Snowball Details'!M86*(1+'Snowball Details'!L$6/12)&lt;'Snowball Details'!L$7),0,IF('Snowball Details'!M86*(1+'Snowball Details'!L$6/12)-'Snowball Details'!L$7&lt;$V82-SUM(K82,I82,G82,E82,C82),'Snowball Details'!M86*(1+'Snowball Details'!L$6/12)-'Snowball Details'!L$7,$V82-SUM(K82,I82,G82,E82,C82))),0)</f>
        <v>0</v>
      </c>
      <c r="N82" s="26">
        <f>IFERROR(IF('Snowball Details'!O86*(1+'Snowball Details'!N$6/12)&gt;='Snowball Details'!N$7,0,'Snowball Details'!N$7-('Snowball Details'!O86*(1+'Snowball Details'!N$6/12))),0)</f>
        <v>0</v>
      </c>
      <c r="O82" s="26">
        <f>IFERROR(IF(OR('Snowball Details'!O86=0,('Snowball Details'!O86*(1+'Snowball Details'!N$6/12)&lt;'Snowball Details'!N$7)),0,IF('Snowball Details'!O86*(1+'Snowball Details'!N$6/12)-'Snowball Details'!N$7&lt;$V82-SUM(M82,K82,I82,G82,E82,C82),'Snowball Details'!O86*(1+'Snowball Details'!N$6/12)-'Snowball Details'!N$7,$V82-SUM(M82,K82,I82,G82,E82,C82))),0)</f>
        <v>2841</v>
      </c>
      <c r="P82" s="26">
        <f>IFERROR(IF('Snowball Details'!Q86*(1+'Snowball Details'!P$6/12)&gt;='Snowball Details'!P$7,0,'Snowball Details'!P$7-('Snowball Details'!Q86*(1+'Snowball Details'!P$6/12))),0)</f>
        <v>0</v>
      </c>
      <c r="Q82" s="26">
        <f>IFERROR(IF(OR('Snowball Details'!Q86=0,('Snowball Details'!Q86*(1+'Snowball Details'!P$6/12)&lt;'Snowball Details'!P$7)),0,IF('Snowball Details'!Q86*(1+'Snowball Details'!P$6/12)-'Snowball Details'!P$7&lt;$V82-SUM(O82,M82,K82,I82,G82,E82,C82),'Snowball Details'!Q86*(1+'Snowball Details'!P$6/12)-'Snowball Details'!P$7,$V82-SUM(O82,M82,K82,I82,G82,E82,C82))),0)</f>
        <v>0</v>
      </c>
      <c r="R82" s="26">
        <f>IFERROR(IF('Snowball Details'!S86*(1+'Snowball Details'!R$6/12)&gt;='Snowball Details'!R$7,0,'Snowball Details'!R$7-('Snowball Details'!S86*(1+'Snowball Details'!R$6/12))),0)</f>
        <v>0</v>
      </c>
      <c r="S82" s="26">
        <f>IFERROR(IF(OR('Snowball Details'!S86=0,('Snowball Details'!S86*(1+'Snowball Details'!R$6/12)&lt;'Snowball Details'!R$7)),0,IF('Snowball Details'!S86*(1+'Snowball Details'!R$6/12)-'Snowball Details'!R$7&lt;$V82-SUM(Q82,O82,M82,K82,I82,G82,E82,C82),'Snowball Details'!S86*(1+'Snowball Details'!R$6/12)-'Snowball Details'!R$7,$V82-SUM(Q82,O82,M82,K82,I82,G82,E82,C82))),0)</f>
        <v>0</v>
      </c>
      <c r="T82" s="26">
        <f>IFERROR(IF('Snowball Details'!U86*(1+'Snowball Details'!T$6/12)&gt;='Snowball Details'!T$7,0,'Snowball Details'!T$7-('Snowball Details'!U86*(1+'Snowball Details'!T$6/12))),0)</f>
        <v>0</v>
      </c>
      <c r="U82" s="26">
        <f>IFERROR(IF(OR('Snowball Details'!U86=0,('Snowball Details'!U86*(1+'Snowball Details'!T$6/12)&lt;'Snowball Details'!T$7)),0,IF('Snowball Details'!U86*(1+'Snowball Details'!T$6/12)-'Snowball Details'!T$7&lt;$V82-SUM(S82,Q82,O82,M82,K82,I82,G82,E82,C82),'Snowball Details'!U86*(1+'Snowball Details'!T$6/12)-'Snowball Details'!T$7,$V82-SUM(S82,Q82,O82,M82,K82,I82,G82,E82,C82))),0)</f>
        <v>0</v>
      </c>
      <c r="V82" s="26">
        <f t="shared" si="4"/>
        <v>2841</v>
      </c>
      <c r="W82" s="26">
        <f t="shared" si="5"/>
        <v>2841</v>
      </c>
      <c r="X82" s="26">
        <f t="shared" si="6"/>
        <v>0</v>
      </c>
    </row>
    <row r="83" spans="1:24" x14ac:dyDescent="0.35">
      <c r="A83" s="9">
        <f t="shared" si="7"/>
        <v>47362</v>
      </c>
      <c r="B83" s="26">
        <f>IFERROR(IF('Snowball Details'!C87*(1+'Snowball Details'!B$6/12)&gt;='Snowball Details'!B$2+'Snowball Details'!B$7,0,'Snowball Details'!B$2+'Snowball Details'!B$7-('Snowball Details'!C87*(1+'Snowball Details'!B$6/12))),0)</f>
        <v>841</v>
      </c>
      <c r="C83" s="26">
        <f>IFERROR(IF(OR('Snowball Details'!C87=0,'Snowball Details'!C87*(1+'Snowball Details'!B$6/12)&lt;'Snowball Details'!B$7+'Snowball Details'!B$2),0,IF('Snowball Details'!C87*(1+'Snowball Details'!B$6/12)&lt;$V83,'Snowball Details'!C87*(1+'Snowball Details'!B$6/12)-'Snowball Details'!B$2-'Snowball Details'!B$7,SUM(D83,F83,H83,J83,L83,N83,P83,R83,T83))),0)</f>
        <v>0</v>
      </c>
      <c r="D83" s="26">
        <f>IFERROR(IF('Snowball Details'!E87*(1+'Snowball Details'!D$6/12)&gt;='Snowball Details'!D$7,0,'Snowball Details'!D$7-('Snowball Details'!E87*(1+'Snowball Details'!D$6/12))),0)</f>
        <v>240</v>
      </c>
      <c r="E83" s="26">
        <f>IFERROR(IF(OR('Snowball Details'!E87=0,'Snowball Details'!E87*(1+'Snowball Details'!D$6/12)&lt;'Snowball Details'!D$7),0,IF('Snowball Details'!E87*(1+'Snowball Details'!D$6/12)-'Snowball Details'!D$7&lt;$V83,'Snowball Details'!E87*(1+'Snowball Details'!D$6/12)-'Snowball Details'!D$7,SUM($V83-C83))),0)</f>
        <v>0</v>
      </c>
      <c r="F83" s="26">
        <f>IFERROR(IF('Snowball Details'!G87*(1+'Snowball Details'!F$6/12)&gt;='Snowball Details'!F$7,0,'Snowball Details'!F$7-('Snowball Details'!G87*(1+'Snowball Details'!F$6/12))),0)</f>
        <v>380</v>
      </c>
      <c r="G83" s="26">
        <f>IFERROR(IF(OR('Snowball Details'!G87=0,'Snowball Details'!G87*(1+'Snowball Details'!F$6/12)&lt;'Snowball Details'!F$7),0,IF('Snowball Details'!G87*(1+'Snowball Details'!F$6/12)-'Snowball Details'!F$7&lt;$V83-SUM(E83,C83),'Snowball Details'!G87*(1+'Snowball Details'!F$6/12)-'Snowball Details'!F$7,$V83-SUM(E83,C83))),0)</f>
        <v>0</v>
      </c>
      <c r="H83" s="26">
        <f>IFERROR(IF('Snowball Details'!I87*(1+'Snowball Details'!H$6/12)&gt;='Snowball Details'!H$7,0,'Snowball Details'!H$7-('Snowball Details'!I87*(1+'Snowball Details'!H$6/12))),0)</f>
        <v>600</v>
      </c>
      <c r="I83" s="26">
        <f>IFERROR(IF(OR('Snowball Details'!I87=0,'Snowball Details'!I87*(1+'Snowball Details'!H$6/12)&lt;'Snowball Details'!H$7),0,IF('Snowball Details'!I87*(1+'Snowball Details'!H$6/12)-'Snowball Details'!H$7&lt;$V83-SUM(G83,E83,C83),'Snowball Details'!I87*(1+'Snowball Details'!H$6/12)-'Snowball Details'!H$7,$V83-SUM(G83,E83,C83))),0)</f>
        <v>0</v>
      </c>
      <c r="J83" s="26">
        <f>IFERROR(IF('Snowball Details'!K87*(1+'Snowball Details'!J$6/12)&gt;='Snowball Details'!J$7,0,'Snowball Details'!J$7-('Snowball Details'!K87*(1+'Snowball Details'!J$6/12))),0)</f>
        <v>560</v>
      </c>
      <c r="K83" s="26">
        <f>IFERROR(IF(OR('Snowball Details'!K87=0,'Snowball Details'!K87*(1+'Snowball Details'!J$6/12)&lt;'Snowball Details'!J$7),0,IF('Snowball Details'!K87*(1+'Snowball Details'!J$6/12)-'Snowball Details'!J$7&lt;$V83-SUM(I83,G83,E83,C83),'Snowball Details'!K87*(1+'Snowball Details'!J$6/12)-'Snowball Details'!J$7,$V83-SUM(I83,G83,E83,C83))),0)</f>
        <v>0</v>
      </c>
      <c r="L83" s="26">
        <f>IFERROR(IF('Snowball Details'!M87*(1+'Snowball Details'!L$6/12)&gt;='Snowball Details'!L$7,0,'Snowball Details'!L$7-('Snowball Details'!M87*(1+'Snowball Details'!L$6/12))),0)</f>
        <v>220</v>
      </c>
      <c r="M83" s="26">
        <f>IFERROR(IF(OR('Snowball Details'!M87=0,'Snowball Details'!M87*(1+'Snowball Details'!L$6/12)&lt;'Snowball Details'!L$7),0,IF('Snowball Details'!M87*(1+'Snowball Details'!L$6/12)-'Snowball Details'!L$7&lt;$V83-SUM(K83,I83,G83,E83,C83),'Snowball Details'!M87*(1+'Snowball Details'!L$6/12)-'Snowball Details'!L$7,$V83-SUM(K83,I83,G83,E83,C83))),0)</f>
        <v>0</v>
      </c>
      <c r="N83" s="26">
        <f>IFERROR(IF('Snowball Details'!O87*(1+'Snowball Details'!N$6/12)&gt;='Snowball Details'!N$7,0,'Snowball Details'!N$7-('Snowball Details'!O87*(1+'Snowball Details'!N$6/12))),0)</f>
        <v>0</v>
      </c>
      <c r="O83" s="26">
        <f>IFERROR(IF(OR('Snowball Details'!O87=0,('Snowball Details'!O87*(1+'Snowball Details'!N$6/12)&lt;'Snowball Details'!N$7)),0,IF('Snowball Details'!O87*(1+'Snowball Details'!N$6/12)-'Snowball Details'!N$7&lt;$V83-SUM(M83,K83,I83,G83,E83,C83),'Snowball Details'!O87*(1+'Snowball Details'!N$6/12)-'Snowball Details'!N$7,$V83-SUM(M83,K83,I83,G83,E83,C83))),0)</f>
        <v>2841</v>
      </c>
      <c r="P83" s="26">
        <f>IFERROR(IF('Snowball Details'!Q87*(1+'Snowball Details'!P$6/12)&gt;='Snowball Details'!P$7,0,'Snowball Details'!P$7-('Snowball Details'!Q87*(1+'Snowball Details'!P$6/12))),0)</f>
        <v>0</v>
      </c>
      <c r="Q83" s="26">
        <f>IFERROR(IF(OR('Snowball Details'!Q87=0,('Snowball Details'!Q87*(1+'Snowball Details'!P$6/12)&lt;'Snowball Details'!P$7)),0,IF('Snowball Details'!Q87*(1+'Snowball Details'!P$6/12)-'Snowball Details'!P$7&lt;$V83-SUM(O83,M83,K83,I83,G83,E83,C83),'Snowball Details'!Q87*(1+'Snowball Details'!P$6/12)-'Snowball Details'!P$7,$V83-SUM(O83,M83,K83,I83,G83,E83,C83))),0)</f>
        <v>0</v>
      </c>
      <c r="R83" s="26">
        <f>IFERROR(IF('Snowball Details'!S87*(1+'Snowball Details'!R$6/12)&gt;='Snowball Details'!R$7,0,'Snowball Details'!R$7-('Snowball Details'!S87*(1+'Snowball Details'!R$6/12))),0)</f>
        <v>0</v>
      </c>
      <c r="S83" s="26">
        <f>IFERROR(IF(OR('Snowball Details'!S87=0,('Snowball Details'!S87*(1+'Snowball Details'!R$6/12)&lt;'Snowball Details'!R$7)),0,IF('Snowball Details'!S87*(1+'Snowball Details'!R$6/12)-'Snowball Details'!R$7&lt;$V83-SUM(Q83,O83,M83,K83,I83,G83,E83,C83),'Snowball Details'!S87*(1+'Snowball Details'!R$6/12)-'Snowball Details'!R$7,$V83-SUM(Q83,O83,M83,K83,I83,G83,E83,C83))),0)</f>
        <v>0</v>
      </c>
      <c r="T83" s="26">
        <f>IFERROR(IF('Snowball Details'!U87*(1+'Snowball Details'!T$6/12)&gt;='Snowball Details'!T$7,0,'Snowball Details'!T$7-('Snowball Details'!U87*(1+'Snowball Details'!T$6/12))),0)</f>
        <v>0</v>
      </c>
      <c r="U83" s="26">
        <f>IFERROR(IF(OR('Snowball Details'!U87=0,('Snowball Details'!U87*(1+'Snowball Details'!T$6/12)&lt;'Snowball Details'!T$7)),0,IF('Snowball Details'!U87*(1+'Snowball Details'!T$6/12)-'Snowball Details'!T$7&lt;$V83-SUM(S83,Q83,O83,M83,K83,I83,G83,E83,C83),'Snowball Details'!U87*(1+'Snowball Details'!T$6/12)-'Snowball Details'!T$7,$V83-SUM(S83,Q83,O83,M83,K83,I83,G83,E83,C83))),0)</f>
        <v>0</v>
      </c>
      <c r="V83" s="26">
        <f t="shared" si="4"/>
        <v>2841</v>
      </c>
      <c r="W83" s="26">
        <f t="shared" si="5"/>
        <v>2841</v>
      </c>
      <c r="X83" s="26">
        <f t="shared" si="6"/>
        <v>0</v>
      </c>
    </row>
    <row r="84" spans="1:24" x14ac:dyDescent="0.35">
      <c r="A84" s="9">
        <f t="shared" si="7"/>
        <v>47392</v>
      </c>
      <c r="B84" s="26">
        <f>IFERROR(IF('Snowball Details'!C88*(1+'Snowball Details'!B$6/12)&gt;='Snowball Details'!B$2+'Snowball Details'!B$7,0,'Snowball Details'!B$2+'Snowball Details'!B$7-('Snowball Details'!C88*(1+'Snowball Details'!B$6/12))),0)</f>
        <v>841</v>
      </c>
      <c r="C84" s="26">
        <f>IFERROR(IF(OR('Snowball Details'!C88=0,'Snowball Details'!C88*(1+'Snowball Details'!B$6/12)&lt;'Snowball Details'!B$7+'Snowball Details'!B$2),0,IF('Snowball Details'!C88*(1+'Snowball Details'!B$6/12)&lt;$V84,'Snowball Details'!C88*(1+'Snowball Details'!B$6/12)-'Snowball Details'!B$2-'Snowball Details'!B$7,SUM(D84,F84,H84,J84,L84,N84,P84,R84,T84))),0)</f>
        <v>0</v>
      </c>
      <c r="D84" s="26">
        <f>IFERROR(IF('Snowball Details'!E88*(1+'Snowball Details'!D$6/12)&gt;='Snowball Details'!D$7,0,'Snowball Details'!D$7-('Snowball Details'!E88*(1+'Snowball Details'!D$6/12))),0)</f>
        <v>240</v>
      </c>
      <c r="E84" s="26">
        <f>IFERROR(IF(OR('Snowball Details'!E88=0,'Snowball Details'!E88*(1+'Snowball Details'!D$6/12)&lt;'Snowball Details'!D$7),0,IF('Snowball Details'!E88*(1+'Snowball Details'!D$6/12)-'Snowball Details'!D$7&lt;$V84,'Snowball Details'!E88*(1+'Snowball Details'!D$6/12)-'Snowball Details'!D$7,SUM($V84-C84))),0)</f>
        <v>0</v>
      </c>
      <c r="F84" s="26">
        <f>IFERROR(IF('Snowball Details'!G88*(1+'Snowball Details'!F$6/12)&gt;='Snowball Details'!F$7,0,'Snowball Details'!F$7-('Snowball Details'!G88*(1+'Snowball Details'!F$6/12))),0)</f>
        <v>380</v>
      </c>
      <c r="G84" s="26">
        <f>IFERROR(IF(OR('Snowball Details'!G88=0,'Snowball Details'!G88*(1+'Snowball Details'!F$6/12)&lt;'Snowball Details'!F$7),0,IF('Snowball Details'!G88*(1+'Snowball Details'!F$6/12)-'Snowball Details'!F$7&lt;$V84-SUM(E84,C84),'Snowball Details'!G88*(1+'Snowball Details'!F$6/12)-'Snowball Details'!F$7,$V84-SUM(E84,C84))),0)</f>
        <v>0</v>
      </c>
      <c r="H84" s="26">
        <f>IFERROR(IF('Snowball Details'!I88*(1+'Snowball Details'!H$6/12)&gt;='Snowball Details'!H$7,0,'Snowball Details'!H$7-('Snowball Details'!I88*(1+'Snowball Details'!H$6/12))),0)</f>
        <v>600</v>
      </c>
      <c r="I84" s="26">
        <f>IFERROR(IF(OR('Snowball Details'!I88=0,'Snowball Details'!I88*(1+'Snowball Details'!H$6/12)&lt;'Snowball Details'!H$7),0,IF('Snowball Details'!I88*(1+'Snowball Details'!H$6/12)-'Snowball Details'!H$7&lt;$V84-SUM(G84,E84,C84),'Snowball Details'!I88*(1+'Snowball Details'!H$6/12)-'Snowball Details'!H$7,$V84-SUM(G84,E84,C84))),0)</f>
        <v>0</v>
      </c>
      <c r="J84" s="26">
        <f>IFERROR(IF('Snowball Details'!K88*(1+'Snowball Details'!J$6/12)&gt;='Snowball Details'!J$7,0,'Snowball Details'!J$7-('Snowball Details'!K88*(1+'Snowball Details'!J$6/12))),0)</f>
        <v>560</v>
      </c>
      <c r="K84" s="26">
        <f>IFERROR(IF(OR('Snowball Details'!K88=0,'Snowball Details'!K88*(1+'Snowball Details'!J$6/12)&lt;'Snowball Details'!J$7),0,IF('Snowball Details'!K88*(1+'Snowball Details'!J$6/12)-'Snowball Details'!J$7&lt;$V84-SUM(I84,G84,E84,C84),'Snowball Details'!K88*(1+'Snowball Details'!J$6/12)-'Snowball Details'!J$7,$V84-SUM(I84,G84,E84,C84))),0)</f>
        <v>0</v>
      </c>
      <c r="L84" s="26">
        <f>IFERROR(IF('Snowball Details'!M88*(1+'Snowball Details'!L$6/12)&gt;='Snowball Details'!L$7,0,'Snowball Details'!L$7-('Snowball Details'!M88*(1+'Snowball Details'!L$6/12))),0)</f>
        <v>220</v>
      </c>
      <c r="M84" s="26">
        <f>IFERROR(IF(OR('Snowball Details'!M88=0,'Snowball Details'!M88*(1+'Snowball Details'!L$6/12)&lt;'Snowball Details'!L$7),0,IF('Snowball Details'!M88*(1+'Snowball Details'!L$6/12)-'Snowball Details'!L$7&lt;$V84-SUM(K84,I84,G84,E84,C84),'Snowball Details'!M88*(1+'Snowball Details'!L$6/12)-'Snowball Details'!L$7,$V84-SUM(K84,I84,G84,E84,C84))),0)</f>
        <v>0</v>
      </c>
      <c r="N84" s="26">
        <f>IFERROR(IF('Snowball Details'!O88*(1+'Snowball Details'!N$6/12)&gt;='Snowball Details'!N$7,0,'Snowball Details'!N$7-('Snowball Details'!O88*(1+'Snowball Details'!N$6/12))),0)</f>
        <v>0</v>
      </c>
      <c r="O84" s="26">
        <f>IFERROR(IF(OR('Snowball Details'!O88=0,('Snowball Details'!O88*(1+'Snowball Details'!N$6/12)&lt;'Snowball Details'!N$7)),0,IF('Snowball Details'!O88*(1+'Snowball Details'!N$6/12)-'Snowball Details'!N$7&lt;$V84-SUM(M84,K84,I84,G84,E84,C84),'Snowball Details'!O88*(1+'Snowball Details'!N$6/12)-'Snowball Details'!N$7,$V84-SUM(M84,K84,I84,G84,E84,C84))),0)</f>
        <v>2841</v>
      </c>
      <c r="P84" s="26">
        <f>IFERROR(IF('Snowball Details'!Q88*(1+'Snowball Details'!P$6/12)&gt;='Snowball Details'!P$7,0,'Snowball Details'!P$7-('Snowball Details'!Q88*(1+'Snowball Details'!P$6/12))),0)</f>
        <v>0</v>
      </c>
      <c r="Q84" s="26">
        <f>IFERROR(IF(OR('Snowball Details'!Q88=0,('Snowball Details'!Q88*(1+'Snowball Details'!P$6/12)&lt;'Snowball Details'!P$7)),0,IF('Snowball Details'!Q88*(1+'Snowball Details'!P$6/12)-'Snowball Details'!P$7&lt;$V84-SUM(O84,M84,K84,I84,G84,E84,C84),'Snowball Details'!Q88*(1+'Snowball Details'!P$6/12)-'Snowball Details'!P$7,$V84-SUM(O84,M84,K84,I84,G84,E84,C84))),0)</f>
        <v>0</v>
      </c>
      <c r="R84" s="26">
        <f>IFERROR(IF('Snowball Details'!S88*(1+'Snowball Details'!R$6/12)&gt;='Snowball Details'!R$7,0,'Snowball Details'!R$7-('Snowball Details'!S88*(1+'Snowball Details'!R$6/12))),0)</f>
        <v>0</v>
      </c>
      <c r="S84" s="26">
        <f>IFERROR(IF(OR('Snowball Details'!S88=0,('Snowball Details'!S88*(1+'Snowball Details'!R$6/12)&lt;'Snowball Details'!R$7)),0,IF('Snowball Details'!S88*(1+'Snowball Details'!R$6/12)-'Snowball Details'!R$7&lt;$V84-SUM(Q84,O84,M84,K84,I84,G84,E84,C84),'Snowball Details'!S88*(1+'Snowball Details'!R$6/12)-'Snowball Details'!R$7,$V84-SUM(Q84,O84,M84,K84,I84,G84,E84,C84))),0)</f>
        <v>0</v>
      </c>
      <c r="T84" s="26">
        <f>IFERROR(IF('Snowball Details'!U88*(1+'Snowball Details'!T$6/12)&gt;='Snowball Details'!T$7,0,'Snowball Details'!T$7-('Snowball Details'!U88*(1+'Snowball Details'!T$6/12))),0)</f>
        <v>0</v>
      </c>
      <c r="U84" s="26">
        <f>IFERROR(IF(OR('Snowball Details'!U88=0,('Snowball Details'!U88*(1+'Snowball Details'!T$6/12)&lt;'Snowball Details'!T$7)),0,IF('Snowball Details'!U88*(1+'Snowball Details'!T$6/12)-'Snowball Details'!T$7&lt;$V84-SUM(S84,Q84,O84,M84,K84,I84,G84,E84,C84),'Snowball Details'!U88*(1+'Snowball Details'!T$6/12)-'Snowball Details'!T$7,$V84-SUM(S84,Q84,O84,M84,K84,I84,G84,E84,C84))),0)</f>
        <v>0</v>
      </c>
      <c r="V84" s="26">
        <f t="shared" si="4"/>
        <v>2841</v>
      </c>
      <c r="W84" s="26">
        <f t="shared" si="5"/>
        <v>2841</v>
      </c>
      <c r="X84" s="26">
        <f t="shared" si="6"/>
        <v>0</v>
      </c>
    </row>
    <row r="85" spans="1:24" x14ac:dyDescent="0.35">
      <c r="A85" s="9">
        <f t="shared" si="7"/>
        <v>47423</v>
      </c>
      <c r="B85" s="26">
        <f>IFERROR(IF('Snowball Details'!C89*(1+'Snowball Details'!B$6/12)&gt;='Snowball Details'!B$2+'Snowball Details'!B$7,0,'Snowball Details'!B$2+'Snowball Details'!B$7-('Snowball Details'!C89*(1+'Snowball Details'!B$6/12))),0)</f>
        <v>841</v>
      </c>
      <c r="C85" s="26">
        <f>IFERROR(IF(OR('Snowball Details'!C89=0,'Snowball Details'!C89*(1+'Snowball Details'!B$6/12)&lt;'Snowball Details'!B$7+'Snowball Details'!B$2),0,IF('Snowball Details'!C89*(1+'Snowball Details'!B$6/12)&lt;$V85,'Snowball Details'!C89*(1+'Snowball Details'!B$6/12)-'Snowball Details'!B$2-'Snowball Details'!B$7,SUM(D85,F85,H85,J85,L85,N85,P85,R85,T85))),0)</f>
        <v>0</v>
      </c>
      <c r="D85" s="26">
        <f>IFERROR(IF('Snowball Details'!E89*(1+'Snowball Details'!D$6/12)&gt;='Snowball Details'!D$7,0,'Snowball Details'!D$7-('Snowball Details'!E89*(1+'Snowball Details'!D$6/12))),0)</f>
        <v>240</v>
      </c>
      <c r="E85" s="26">
        <f>IFERROR(IF(OR('Snowball Details'!E89=0,'Snowball Details'!E89*(1+'Snowball Details'!D$6/12)&lt;'Snowball Details'!D$7),0,IF('Snowball Details'!E89*(1+'Snowball Details'!D$6/12)-'Snowball Details'!D$7&lt;$V85,'Snowball Details'!E89*(1+'Snowball Details'!D$6/12)-'Snowball Details'!D$7,SUM($V85-C85))),0)</f>
        <v>0</v>
      </c>
      <c r="F85" s="26">
        <f>IFERROR(IF('Snowball Details'!G89*(1+'Snowball Details'!F$6/12)&gt;='Snowball Details'!F$7,0,'Snowball Details'!F$7-('Snowball Details'!G89*(1+'Snowball Details'!F$6/12))),0)</f>
        <v>380</v>
      </c>
      <c r="G85" s="26">
        <f>IFERROR(IF(OR('Snowball Details'!G89=0,'Snowball Details'!G89*(1+'Snowball Details'!F$6/12)&lt;'Snowball Details'!F$7),0,IF('Snowball Details'!G89*(1+'Snowball Details'!F$6/12)-'Snowball Details'!F$7&lt;$V85-SUM(E85,C85),'Snowball Details'!G89*(1+'Snowball Details'!F$6/12)-'Snowball Details'!F$7,$V85-SUM(E85,C85))),0)</f>
        <v>0</v>
      </c>
      <c r="H85" s="26">
        <f>IFERROR(IF('Snowball Details'!I89*(1+'Snowball Details'!H$6/12)&gt;='Snowball Details'!H$7,0,'Snowball Details'!H$7-('Snowball Details'!I89*(1+'Snowball Details'!H$6/12))),0)</f>
        <v>600</v>
      </c>
      <c r="I85" s="26">
        <f>IFERROR(IF(OR('Snowball Details'!I89=0,'Snowball Details'!I89*(1+'Snowball Details'!H$6/12)&lt;'Snowball Details'!H$7),0,IF('Snowball Details'!I89*(1+'Snowball Details'!H$6/12)-'Snowball Details'!H$7&lt;$V85-SUM(G85,E85,C85),'Snowball Details'!I89*(1+'Snowball Details'!H$6/12)-'Snowball Details'!H$7,$V85-SUM(G85,E85,C85))),0)</f>
        <v>0</v>
      </c>
      <c r="J85" s="26">
        <f>IFERROR(IF('Snowball Details'!K89*(1+'Snowball Details'!J$6/12)&gt;='Snowball Details'!J$7,0,'Snowball Details'!J$7-('Snowball Details'!K89*(1+'Snowball Details'!J$6/12))),0)</f>
        <v>560</v>
      </c>
      <c r="K85" s="26">
        <f>IFERROR(IF(OR('Snowball Details'!K89=0,'Snowball Details'!K89*(1+'Snowball Details'!J$6/12)&lt;'Snowball Details'!J$7),0,IF('Snowball Details'!K89*(1+'Snowball Details'!J$6/12)-'Snowball Details'!J$7&lt;$V85-SUM(I85,G85,E85,C85),'Snowball Details'!K89*(1+'Snowball Details'!J$6/12)-'Snowball Details'!J$7,$V85-SUM(I85,G85,E85,C85))),0)</f>
        <v>0</v>
      </c>
      <c r="L85" s="26">
        <f>IFERROR(IF('Snowball Details'!M89*(1+'Snowball Details'!L$6/12)&gt;='Snowball Details'!L$7,0,'Snowball Details'!L$7-('Snowball Details'!M89*(1+'Snowball Details'!L$6/12))),0)</f>
        <v>220</v>
      </c>
      <c r="M85" s="26">
        <f>IFERROR(IF(OR('Snowball Details'!M89=0,'Snowball Details'!M89*(1+'Snowball Details'!L$6/12)&lt;'Snowball Details'!L$7),0,IF('Snowball Details'!M89*(1+'Snowball Details'!L$6/12)-'Snowball Details'!L$7&lt;$V85-SUM(K85,I85,G85,E85,C85),'Snowball Details'!M89*(1+'Snowball Details'!L$6/12)-'Snowball Details'!L$7,$V85-SUM(K85,I85,G85,E85,C85))),0)</f>
        <v>0</v>
      </c>
      <c r="N85" s="26">
        <f>IFERROR(IF('Snowball Details'!O89*(1+'Snowball Details'!N$6/12)&gt;='Snowball Details'!N$7,0,'Snowball Details'!N$7-('Snowball Details'!O89*(1+'Snowball Details'!N$6/12))),0)</f>
        <v>0</v>
      </c>
      <c r="O85" s="26">
        <f>IFERROR(IF(OR('Snowball Details'!O89=0,('Snowball Details'!O89*(1+'Snowball Details'!N$6/12)&lt;'Snowball Details'!N$7)),0,IF('Snowball Details'!O89*(1+'Snowball Details'!N$6/12)-'Snowball Details'!N$7&lt;$V85-SUM(M85,K85,I85,G85,E85,C85),'Snowball Details'!O89*(1+'Snowball Details'!N$6/12)-'Snowball Details'!N$7,$V85-SUM(M85,K85,I85,G85,E85,C85))),0)</f>
        <v>2841</v>
      </c>
      <c r="P85" s="26">
        <f>IFERROR(IF('Snowball Details'!Q89*(1+'Snowball Details'!P$6/12)&gt;='Snowball Details'!P$7,0,'Snowball Details'!P$7-('Snowball Details'!Q89*(1+'Snowball Details'!P$6/12))),0)</f>
        <v>0</v>
      </c>
      <c r="Q85" s="26">
        <f>IFERROR(IF(OR('Snowball Details'!Q89=0,('Snowball Details'!Q89*(1+'Snowball Details'!P$6/12)&lt;'Snowball Details'!P$7)),0,IF('Snowball Details'!Q89*(1+'Snowball Details'!P$6/12)-'Snowball Details'!P$7&lt;$V85-SUM(O85,M85,K85,I85,G85,E85,C85),'Snowball Details'!Q89*(1+'Snowball Details'!P$6/12)-'Snowball Details'!P$7,$V85-SUM(O85,M85,K85,I85,G85,E85,C85))),0)</f>
        <v>0</v>
      </c>
      <c r="R85" s="26">
        <f>IFERROR(IF('Snowball Details'!S89*(1+'Snowball Details'!R$6/12)&gt;='Snowball Details'!R$7,0,'Snowball Details'!R$7-('Snowball Details'!S89*(1+'Snowball Details'!R$6/12))),0)</f>
        <v>0</v>
      </c>
      <c r="S85" s="26">
        <f>IFERROR(IF(OR('Snowball Details'!S89=0,('Snowball Details'!S89*(1+'Snowball Details'!R$6/12)&lt;'Snowball Details'!R$7)),0,IF('Snowball Details'!S89*(1+'Snowball Details'!R$6/12)-'Snowball Details'!R$7&lt;$V85-SUM(Q85,O85,M85,K85,I85,G85,E85,C85),'Snowball Details'!S89*(1+'Snowball Details'!R$6/12)-'Snowball Details'!R$7,$V85-SUM(Q85,O85,M85,K85,I85,G85,E85,C85))),0)</f>
        <v>0</v>
      </c>
      <c r="T85" s="26">
        <f>IFERROR(IF('Snowball Details'!U89*(1+'Snowball Details'!T$6/12)&gt;='Snowball Details'!T$7,0,'Snowball Details'!T$7-('Snowball Details'!U89*(1+'Snowball Details'!T$6/12))),0)</f>
        <v>0</v>
      </c>
      <c r="U85" s="26">
        <f>IFERROR(IF(OR('Snowball Details'!U89=0,('Snowball Details'!U89*(1+'Snowball Details'!T$6/12)&lt;'Snowball Details'!T$7)),0,IF('Snowball Details'!U89*(1+'Snowball Details'!T$6/12)-'Snowball Details'!T$7&lt;$V85-SUM(S85,Q85,O85,M85,K85,I85,G85,E85,C85),'Snowball Details'!U89*(1+'Snowball Details'!T$6/12)-'Snowball Details'!T$7,$V85-SUM(S85,Q85,O85,M85,K85,I85,G85,E85,C85))),0)</f>
        <v>0</v>
      </c>
      <c r="V85" s="26">
        <f t="shared" si="4"/>
        <v>2841</v>
      </c>
      <c r="W85" s="26">
        <f t="shared" si="5"/>
        <v>2841</v>
      </c>
      <c r="X85" s="26">
        <f t="shared" si="6"/>
        <v>0</v>
      </c>
    </row>
    <row r="86" spans="1:24" x14ac:dyDescent="0.35">
      <c r="A86" s="9">
        <f t="shared" si="7"/>
        <v>47453</v>
      </c>
      <c r="B86" s="26">
        <f>IFERROR(IF('Snowball Details'!C90*(1+'Snowball Details'!B$6/12)&gt;='Snowball Details'!B$2+'Snowball Details'!B$7,0,'Snowball Details'!B$2+'Snowball Details'!B$7-('Snowball Details'!C90*(1+'Snowball Details'!B$6/12))),0)</f>
        <v>841</v>
      </c>
      <c r="C86" s="26">
        <f>IFERROR(IF(OR('Snowball Details'!C90=0,'Snowball Details'!C90*(1+'Snowball Details'!B$6/12)&lt;'Snowball Details'!B$7+'Snowball Details'!B$2),0,IF('Snowball Details'!C90*(1+'Snowball Details'!B$6/12)&lt;$V86,'Snowball Details'!C90*(1+'Snowball Details'!B$6/12)-'Snowball Details'!B$2-'Snowball Details'!B$7,SUM(D86,F86,H86,J86,L86,N86,P86,R86,T86))),0)</f>
        <v>0</v>
      </c>
      <c r="D86" s="26">
        <f>IFERROR(IF('Snowball Details'!E90*(1+'Snowball Details'!D$6/12)&gt;='Snowball Details'!D$7,0,'Snowball Details'!D$7-('Snowball Details'!E90*(1+'Snowball Details'!D$6/12))),0)</f>
        <v>240</v>
      </c>
      <c r="E86" s="26">
        <f>IFERROR(IF(OR('Snowball Details'!E90=0,'Snowball Details'!E90*(1+'Snowball Details'!D$6/12)&lt;'Snowball Details'!D$7),0,IF('Snowball Details'!E90*(1+'Snowball Details'!D$6/12)-'Snowball Details'!D$7&lt;$V86,'Snowball Details'!E90*(1+'Snowball Details'!D$6/12)-'Snowball Details'!D$7,SUM($V86-C86))),0)</f>
        <v>0</v>
      </c>
      <c r="F86" s="26">
        <f>IFERROR(IF('Snowball Details'!G90*(1+'Snowball Details'!F$6/12)&gt;='Snowball Details'!F$7,0,'Snowball Details'!F$7-('Snowball Details'!G90*(1+'Snowball Details'!F$6/12))),0)</f>
        <v>380</v>
      </c>
      <c r="G86" s="26">
        <f>IFERROR(IF(OR('Snowball Details'!G90=0,'Snowball Details'!G90*(1+'Snowball Details'!F$6/12)&lt;'Snowball Details'!F$7),0,IF('Snowball Details'!G90*(1+'Snowball Details'!F$6/12)-'Snowball Details'!F$7&lt;$V86-SUM(E86,C86),'Snowball Details'!G90*(1+'Snowball Details'!F$6/12)-'Snowball Details'!F$7,$V86-SUM(E86,C86))),0)</f>
        <v>0</v>
      </c>
      <c r="H86" s="26">
        <f>IFERROR(IF('Snowball Details'!I90*(1+'Snowball Details'!H$6/12)&gt;='Snowball Details'!H$7,0,'Snowball Details'!H$7-('Snowball Details'!I90*(1+'Snowball Details'!H$6/12))),0)</f>
        <v>600</v>
      </c>
      <c r="I86" s="26">
        <f>IFERROR(IF(OR('Snowball Details'!I90=0,'Snowball Details'!I90*(1+'Snowball Details'!H$6/12)&lt;'Snowball Details'!H$7),0,IF('Snowball Details'!I90*(1+'Snowball Details'!H$6/12)-'Snowball Details'!H$7&lt;$V86-SUM(G86,E86,C86),'Snowball Details'!I90*(1+'Snowball Details'!H$6/12)-'Snowball Details'!H$7,$V86-SUM(G86,E86,C86))),0)</f>
        <v>0</v>
      </c>
      <c r="J86" s="26">
        <f>IFERROR(IF('Snowball Details'!K90*(1+'Snowball Details'!J$6/12)&gt;='Snowball Details'!J$7,0,'Snowball Details'!J$7-('Snowball Details'!K90*(1+'Snowball Details'!J$6/12))),0)</f>
        <v>560</v>
      </c>
      <c r="K86" s="26">
        <f>IFERROR(IF(OR('Snowball Details'!K90=0,'Snowball Details'!K90*(1+'Snowball Details'!J$6/12)&lt;'Snowball Details'!J$7),0,IF('Snowball Details'!K90*(1+'Snowball Details'!J$6/12)-'Snowball Details'!J$7&lt;$V86-SUM(I86,G86,E86,C86),'Snowball Details'!K90*(1+'Snowball Details'!J$6/12)-'Snowball Details'!J$7,$V86-SUM(I86,G86,E86,C86))),0)</f>
        <v>0</v>
      </c>
      <c r="L86" s="26">
        <f>IFERROR(IF('Snowball Details'!M90*(1+'Snowball Details'!L$6/12)&gt;='Snowball Details'!L$7,0,'Snowball Details'!L$7-('Snowball Details'!M90*(1+'Snowball Details'!L$6/12))),0)</f>
        <v>220</v>
      </c>
      <c r="M86" s="26">
        <f>IFERROR(IF(OR('Snowball Details'!M90=0,'Snowball Details'!M90*(1+'Snowball Details'!L$6/12)&lt;'Snowball Details'!L$7),0,IF('Snowball Details'!M90*(1+'Snowball Details'!L$6/12)-'Snowball Details'!L$7&lt;$V86-SUM(K86,I86,G86,E86,C86),'Snowball Details'!M90*(1+'Snowball Details'!L$6/12)-'Snowball Details'!L$7,$V86-SUM(K86,I86,G86,E86,C86))),0)</f>
        <v>0</v>
      </c>
      <c r="N86" s="26">
        <f>IFERROR(IF('Snowball Details'!O90*(1+'Snowball Details'!N$6/12)&gt;='Snowball Details'!N$7,0,'Snowball Details'!N$7-('Snowball Details'!O90*(1+'Snowball Details'!N$6/12))),0)</f>
        <v>0</v>
      </c>
      <c r="O86" s="26">
        <f>IFERROR(IF(OR('Snowball Details'!O90=0,('Snowball Details'!O90*(1+'Snowball Details'!N$6/12)&lt;'Snowball Details'!N$7)),0,IF('Snowball Details'!O90*(1+'Snowball Details'!N$6/12)-'Snowball Details'!N$7&lt;$V86-SUM(M86,K86,I86,G86,E86,C86),'Snowball Details'!O90*(1+'Snowball Details'!N$6/12)-'Snowball Details'!N$7,$V86-SUM(M86,K86,I86,G86,E86,C86))),0)</f>
        <v>2841</v>
      </c>
      <c r="P86" s="26">
        <f>IFERROR(IF('Snowball Details'!Q90*(1+'Snowball Details'!P$6/12)&gt;='Snowball Details'!P$7,0,'Snowball Details'!P$7-('Snowball Details'!Q90*(1+'Snowball Details'!P$6/12))),0)</f>
        <v>0</v>
      </c>
      <c r="Q86" s="26">
        <f>IFERROR(IF(OR('Snowball Details'!Q90=0,('Snowball Details'!Q90*(1+'Snowball Details'!P$6/12)&lt;'Snowball Details'!P$7)),0,IF('Snowball Details'!Q90*(1+'Snowball Details'!P$6/12)-'Snowball Details'!P$7&lt;$V86-SUM(O86,M86,K86,I86,G86,E86,C86),'Snowball Details'!Q90*(1+'Snowball Details'!P$6/12)-'Snowball Details'!P$7,$V86-SUM(O86,M86,K86,I86,G86,E86,C86))),0)</f>
        <v>0</v>
      </c>
      <c r="R86" s="26">
        <f>IFERROR(IF('Snowball Details'!S90*(1+'Snowball Details'!R$6/12)&gt;='Snowball Details'!R$7,0,'Snowball Details'!R$7-('Snowball Details'!S90*(1+'Snowball Details'!R$6/12))),0)</f>
        <v>0</v>
      </c>
      <c r="S86" s="26">
        <f>IFERROR(IF(OR('Snowball Details'!S90=0,('Snowball Details'!S90*(1+'Snowball Details'!R$6/12)&lt;'Snowball Details'!R$7)),0,IF('Snowball Details'!S90*(1+'Snowball Details'!R$6/12)-'Snowball Details'!R$7&lt;$V86-SUM(Q86,O86,M86,K86,I86,G86,E86,C86),'Snowball Details'!S90*(1+'Snowball Details'!R$6/12)-'Snowball Details'!R$7,$V86-SUM(Q86,O86,M86,K86,I86,G86,E86,C86))),0)</f>
        <v>0</v>
      </c>
      <c r="T86" s="26">
        <f>IFERROR(IF('Snowball Details'!U90*(1+'Snowball Details'!T$6/12)&gt;='Snowball Details'!T$7,0,'Snowball Details'!T$7-('Snowball Details'!U90*(1+'Snowball Details'!T$6/12))),0)</f>
        <v>0</v>
      </c>
      <c r="U86" s="26">
        <f>IFERROR(IF(OR('Snowball Details'!U90=0,('Snowball Details'!U90*(1+'Snowball Details'!T$6/12)&lt;'Snowball Details'!T$7)),0,IF('Snowball Details'!U90*(1+'Snowball Details'!T$6/12)-'Snowball Details'!T$7&lt;$V86-SUM(S86,Q86,O86,M86,K86,I86,G86,E86,C86),'Snowball Details'!U90*(1+'Snowball Details'!T$6/12)-'Snowball Details'!T$7,$V86-SUM(S86,Q86,O86,M86,K86,I86,G86,E86,C86))),0)</f>
        <v>0</v>
      </c>
      <c r="V86" s="26">
        <f t="shared" si="4"/>
        <v>2841</v>
      </c>
      <c r="W86" s="26">
        <f t="shared" si="5"/>
        <v>2841</v>
      </c>
      <c r="X86" s="26">
        <f t="shared" si="6"/>
        <v>0</v>
      </c>
    </row>
    <row r="87" spans="1:24" x14ac:dyDescent="0.35">
      <c r="A87" s="9">
        <f t="shared" si="7"/>
        <v>47484</v>
      </c>
      <c r="B87" s="26">
        <f>IFERROR(IF('Snowball Details'!C91*(1+'Snowball Details'!B$6/12)&gt;='Snowball Details'!B$2+'Snowball Details'!B$7,0,'Snowball Details'!B$2+'Snowball Details'!B$7-('Snowball Details'!C91*(1+'Snowball Details'!B$6/12))),0)</f>
        <v>841</v>
      </c>
      <c r="C87" s="26">
        <f>IFERROR(IF(OR('Snowball Details'!C91=0,'Snowball Details'!C91*(1+'Snowball Details'!B$6/12)&lt;'Snowball Details'!B$7+'Snowball Details'!B$2),0,IF('Snowball Details'!C91*(1+'Snowball Details'!B$6/12)&lt;$V87,'Snowball Details'!C91*(1+'Snowball Details'!B$6/12)-'Snowball Details'!B$2-'Snowball Details'!B$7,SUM(D87,F87,H87,J87,L87,N87,P87,R87,T87))),0)</f>
        <v>0</v>
      </c>
      <c r="D87" s="26">
        <f>IFERROR(IF('Snowball Details'!E91*(1+'Snowball Details'!D$6/12)&gt;='Snowball Details'!D$7,0,'Snowball Details'!D$7-('Snowball Details'!E91*(1+'Snowball Details'!D$6/12))),0)</f>
        <v>240</v>
      </c>
      <c r="E87" s="26">
        <f>IFERROR(IF(OR('Snowball Details'!E91=0,'Snowball Details'!E91*(1+'Snowball Details'!D$6/12)&lt;'Snowball Details'!D$7),0,IF('Snowball Details'!E91*(1+'Snowball Details'!D$6/12)-'Snowball Details'!D$7&lt;$V87,'Snowball Details'!E91*(1+'Snowball Details'!D$6/12)-'Snowball Details'!D$7,SUM($V87-C87))),0)</f>
        <v>0</v>
      </c>
      <c r="F87" s="26">
        <f>IFERROR(IF('Snowball Details'!G91*(1+'Snowball Details'!F$6/12)&gt;='Snowball Details'!F$7,0,'Snowball Details'!F$7-('Snowball Details'!G91*(1+'Snowball Details'!F$6/12))),0)</f>
        <v>380</v>
      </c>
      <c r="G87" s="26">
        <f>IFERROR(IF(OR('Snowball Details'!G91=0,'Snowball Details'!G91*(1+'Snowball Details'!F$6/12)&lt;'Snowball Details'!F$7),0,IF('Snowball Details'!G91*(1+'Snowball Details'!F$6/12)-'Snowball Details'!F$7&lt;$V87-SUM(E87,C87),'Snowball Details'!G91*(1+'Snowball Details'!F$6/12)-'Snowball Details'!F$7,$V87-SUM(E87,C87))),0)</f>
        <v>0</v>
      </c>
      <c r="H87" s="26">
        <f>IFERROR(IF('Snowball Details'!I91*(1+'Snowball Details'!H$6/12)&gt;='Snowball Details'!H$7,0,'Snowball Details'!H$7-('Snowball Details'!I91*(1+'Snowball Details'!H$6/12))),0)</f>
        <v>600</v>
      </c>
      <c r="I87" s="26">
        <f>IFERROR(IF(OR('Snowball Details'!I91=0,'Snowball Details'!I91*(1+'Snowball Details'!H$6/12)&lt;'Snowball Details'!H$7),0,IF('Snowball Details'!I91*(1+'Snowball Details'!H$6/12)-'Snowball Details'!H$7&lt;$V87-SUM(G87,E87,C87),'Snowball Details'!I91*(1+'Snowball Details'!H$6/12)-'Snowball Details'!H$7,$V87-SUM(G87,E87,C87))),0)</f>
        <v>0</v>
      </c>
      <c r="J87" s="26">
        <f>IFERROR(IF('Snowball Details'!K91*(1+'Snowball Details'!J$6/12)&gt;='Snowball Details'!J$7,0,'Snowball Details'!J$7-('Snowball Details'!K91*(1+'Snowball Details'!J$6/12))),0)</f>
        <v>560</v>
      </c>
      <c r="K87" s="26">
        <f>IFERROR(IF(OR('Snowball Details'!K91=0,'Snowball Details'!K91*(1+'Snowball Details'!J$6/12)&lt;'Snowball Details'!J$7),0,IF('Snowball Details'!K91*(1+'Snowball Details'!J$6/12)-'Snowball Details'!J$7&lt;$V87-SUM(I87,G87,E87,C87),'Snowball Details'!K91*(1+'Snowball Details'!J$6/12)-'Snowball Details'!J$7,$V87-SUM(I87,G87,E87,C87))),0)</f>
        <v>0</v>
      </c>
      <c r="L87" s="26">
        <f>IFERROR(IF('Snowball Details'!M91*(1+'Snowball Details'!L$6/12)&gt;='Snowball Details'!L$7,0,'Snowball Details'!L$7-('Snowball Details'!M91*(1+'Snowball Details'!L$6/12))),0)</f>
        <v>220</v>
      </c>
      <c r="M87" s="26">
        <f>IFERROR(IF(OR('Snowball Details'!M91=0,'Snowball Details'!M91*(1+'Snowball Details'!L$6/12)&lt;'Snowball Details'!L$7),0,IF('Snowball Details'!M91*(1+'Snowball Details'!L$6/12)-'Snowball Details'!L$7&lt;$V87-SUM(K87,I87,G87,E87,C87),'Snowball Details'!M91*(1+'Snowball Details'!L$6/12)-'Snowball Details'!L$7,$V87-SUM(K87,I87,G87,E87,C87))),0)</f>
        <v>0</v>
      </c>
      <c r="N87" s="26">
        <f>IFERROR(IF('Snowball Details'!O91*(1+'Snowball Details'!N$6/12)&gt;='Snowball Details'!N$7,0,'Snowball Details'!N$7-('Snowball Details'!O91*(1+'Snowball Details'!N$6/12))),0)</f>
        <v>0</v>
      </c>
      <c r="O87" s="26">
        <f>IFERROR(IF(OR('Snowball Details'!O91=0,('Snowball Details'!O91*(1+'Snowball Details'!N$6/12)&lt;'Snowball Details'!N$7)),0,IF('Snowball Details'!O91*(1+'Snowball Details'!N$6/12)-'Snowball Details'!N$7&lt;$V87-SUM(M87,K87,I87,G87,E87,C87),'Snowball Details'!O91*(1+'Snowball Details'!N$6/12)-'Snowball Details'!N$7,$V87-SUM(M87,K87,I87,G87,E87,C87))),0)</f>
        <v>2841</v>
      </c>
      <c r="P87" s="26">
        <f>IFERROR(IF('Snowball Details'!Q91*(1+'Snowball Details'!P$6/12)&gt;='Snowball Details'!P$7,0,'Snowball Details'!P$7-('Snowball Details'!Q91*(1+'Snowball Details'!P$6/12))),0)</f>
        <v>0</v>
      </c>
      <c r="Q87" s="26">
        <f>IFERROR(IF(OR('Snowball Details'!Q91=0,('Snowball Details'!Q91*(1+'Snowball Details'!P$6/12)&lt;'Snowball Details'!P$7)),0,IF('Snowball Details'!Q91*(1+'Snowball Details'!P$6/12)-'Snowball Details'!P$7&lt;$V87-SUM(O87,M87,K87,I87,G87,E87,C87),'Snowball Details'!Q91*(1+'Snowball Details'!P$6/12)-'Snowball Details'!P$7,$V87-SUM(O87,M87,K87,I87,G87,E87,C87))),0)</f>
        <v>0</v>
      </c>
      <c r="R87" s="26">
        <f>IFERROR(IF('Snowball Details'!S91*(1+'Snowball Details'!R$6/12)&gt;='Snowball Details'!R$7,0,'Snowball Details'!R$7-('Snowball Details'!S91*(1+'Snowball Details'!R$6/12))),0)</f>
        <v>0</v>
      </c>
      <c r="S87" s="26">
        <f>IFERROR(IF(OR('Snowball Details'!S91=0,('Snowball Details'!S91*(1+'Snowball Details'!R$6/12)&lt;'Snowball Details'!R$7)),0,IF('Snowball Details'!S91*(1+'Snowball Details'!R$6/12)-'Snowball Details'!R$7&lt;$V87-SUM(Q87,O87,M87,K87,I87,G87,E87,C87),'Snowball Details'!S91*(1+'Snowball Details'!R$6/12)-'Snowball Details'!R$7,$V87-SUM(Q87,O87,M87,K87,I87,G87,E87,C87))),0)</f>
        <v>0</v>
      </c>
      <c r="T87" s="26">
        <f>IFERROR(IF('Snowball Details'!U91*(1+'Snowball Details'!T$6/12)&gt;='Snowball Details'!T$7,0,'Snowball Details'!T$7-('Snowball Details'!U91*(1+'Snowball Details'!T$6/12))),0)</f>
        <v>0</v>
      </c>
      <c r="U87" s="26">
        <f>IFERROR(IF(OR('Snowball Details'!U91=0,('Snowball Details'!U91*(1+'Snowball Details'!T$6/12)&lt;'Snowball Details'!T$7)),0,IF('Snowball Details'!U91*(1+'Snowball Details'!T$6/12)-'Snowball Details'!T$7&lt;$V87-SUM(S87,Q87,O87,M87,K87,I87,G87,E87,C87),'Snowball Details'!U91*(1+'Snowball Details'!T$6/12)-'Snowball Details'!T$7,$V87-SUM(S87,Q87,O87,M87,K87,I87,G87,E87,C87))),0)</f>
        <v>0</v>
      </c>
      <c r="V87" s="26">
        <f t="shared" si="4"/>
        <v>2841</v>
      </c>
      <c r="W87" s="26">
        <f t="shared" si="5"/>
        <v>2841</v>
      </c>
      <c r="X87" s="26">
        <f t="shared" si="6"/>
        <v>0</v>
      </c>
    </row>
    <row r="88" spans="1:24" x14ac:dyDescent="0.35">
      <c r="A88" s="9">
        <f t="shared" si="7"/>
        <v>47515</v>
      </c>
      <c r="B88" s="26">
        <f>IFERROR(IF('Snowball Details'!C92*(1+'Snowball Details'!B$6/12)&gt;='Snowball Details'!B$2+'Snowball Details'!B$7,0,'Snowball Details'!B$2+'Snowball Details'!B$7-('Snowball Details'!C92*(1+'Snowball Details'!B$6/12))),0)</f>
        <v>841</v>
      </c>
      <c r="C88" s="26">
        <f>IFERROR(IF(OR('Snowball Details'!C92=0,'Snowball Details'!C92*(1+'Snowball Details'!B$6/12)&lt;'Snowball Details'!B$7+'Snowball Details'!B$2),0,IF('Snowball Details'!C92*(1+'Snowball Details'!B$6/12)&lt;$V88,'Snowball Details'!C92*(1+'Snowball Details'!B$6/12)-'Snowball Details'!B$2-'Snowball Details'!B$7,SUM(D88,F88,H88,J88,L88,N88,P88,R88,T88))),0)</f>
        <v>0</v>
      </c>
      <c r="D88" s="26">
        <f>IFERROR(IF('Snowball Details'!E92*(1+'Snowball Details'!D$6/12)&gt;='Snowball Details'!D$7,0,'Snowball Details'!D$7-('Snowball Details'!E92*(1+'Snowball Details'!D$6/12))),0)</f>
        <v>240</v>
      </c>
      <c r="E88" s="26">
        <f>IFERROR(IF(OR('Snowball Details'!E92=0,'Snowball Details'!E92*(1+'Snowball Details'!D$6/12)&lt;'Snowball Details'!D$7),0,IF('Snowball Details'!E92*(1+'Snowball Details'!D$6/12)-'Snowball Details'!D$7&lt;$V88,'Snowball Details'!E92*(1+'Snowball Details'!D$6/12)-'Snowball Details'!D$7,SUM($V88-C88))),0)</f>
        <v>0</v>
      </c>
      <c r="F88" s="26">
        <f>IFERROR(IF('Snowball Details'!G92*(1+'Snowball Details'!F$6/12)&gt;='Snowball Details'!F$7,0,'Snowball Details'!F$7-('Snowball Details'!G92*(1+'Snowball Details'!F$6/12))),0)</f>
        <v>380</v>
      </c>
      <c r="G88" s="26">
        <f>IFERROR(IF(OR('Snowball Details'!G92=0,'Snowball Details'!G92*(1+'Snowball Details'!F$6/12)&lt;'Snowball Details'!F$7),0,IF('Snowball Details'!G92*(1+'Snowball Details'!F$6/12)-'Snowball Details'!F$7&lt;$V88-SUM(E88,C88),'Snowball Details'!G92*(1+'Snowball Details'!F$6/12)-'Snowball Details'!F$7,$V88-SUM(E88,C88))),0)</f>
        <v>0</v>
      </c>
      <c r="H88" s="26">
        <f>IFERROR(IF('Snowball Details'!I92*(1+'Snowball Details'!H$6/12)&gt;='Snowball Details'!H$7,0,'Snowball Details'!H$7-('Snowball Details'!I92*(1+'Snowball Details'!H$6/12))),0)</f>
        <v>600</v>
      </c>
      <c r="I88" s="26">
        <f>IFERROR(IF(OR('Snowball Details'!I92=0,'Snowball Details'!I92*(1+'Snowball Details'!H$6/12)&lt;'Snowball Details'!H$7),0,IF('Snowball Details'!I92*(1+'Snowball Details'!H$6/12)-'Snowball Details'!H$7&lt;$V88-SUM(G88,E88,C88),'Snowball Details'!I92*(1+'Snowball Details'!H$6/12)-'Snowball Details'!H$7,$V88-SUM(G88,E88,C88))),0)</f>
        <v>0</v>
      </c>
      <c r="J88" s="26">
        <f>IFERROR(IF('Snowball Details'!K92*(1+'Snowball Details'!J$6/12)&gt;='Snowball Details'!J$7,0,'Snowball Details'!J$7-('Snowball Details'!K92*(1+'Snowball Details'!J$6/12))),0)</f>
        <v>560</v>
      </c>
      <c r="K88" s="26">
        <f>IFERROR(IF(OR('Snowball Details'!K92=0,'Snowball Details'!K92*(1+'Snowball Details'!J$6/12)&lt;'Snowball Details'!J$7),0,IF('Snowball Details'!K92*(1+'Snowball Details'!J$6/12)-'Snowball Details'!J$7&lt;$V88-SUM(I88,G88,E88,C88),'Snowball Details'!K92*(1+'Snowball Details'!J$6/12)-'Snowball Details'!J$7,$V88-SUM(I88,G88,E88,C88))),0)</f>
        <v>0</v>
      </c>
      <c r="L88" s="26">
        <f>IFERROR(IF('Snowball Details'!M92*(1+'Snowball Details'!L$6/12)&gt;='Snowball Details'!L$7,0,'Snowball Details'!L$7-('Snowball Details'!M92*(1+'Snowball Details'!L$6/12))),0)</f>
        <v>220</v>
      </c>
      <c r="M88" s="26">
        <f>IFERROR(IF(OR('Snowball Details'!M92=0,'Snowball Details'!M92*(1+'Snowball Details'!L$6/12)&lt;'Snowball Details'!L$7),0,IF('Snowball Details'!M92*(1+'Snowball Details'!L$6/12)-'Snowball Details'!L$7&lt;$V88-SUM(K88,I88,G88,E88,C88),'Snowball Details'!M92*(1+'Snowball Details'!L$6/12)-'Snowball Details'!L$7,$V88-SUM(K88,I88,G88,E88,C88))),0)</f>
        <v>0</v>
      </c>
      <c r="N88" s="26">
        <f>IFERROR(IF('Snowball Details'!O92*(1+'Snowball Details'!N$6/12)&gt;='Snowball Details'!N$7,0,'Snowball Details'!N$7-('Snowball Details'!O92*(1+'Snowball Details'!N$6/12))),0)</f>
        <v>0</v>
      </c>
      <c r="O88" s="26">
        <f>IFERROR(IF(OR('Snowball Details'!O92=0,('Snowball Details'!O92*(1+'Snowball Details'!N$6/12)&lt;'Snowball Details'!N$7)),0,IF('Snowball Details'!O92*(1+'Snowball Details'!N$6/12)-'Snowball Details'!N$7&lt;$V88-SUM(M88,K88,I88,G88,E88,C88),'Snowball Details'!O92*(1+'Snowball Details'!N$6/12)-'Snowball Details'!N$7,$V88-SUM(M88,K88,I88,G88,E88,C88))),0)</f>
        <v>2841</v>
      </c>
      <c r="P88" s="26">
        <f>IFERROR(IF('Snowball Details'!Q92*(1+'Snowball Details'!P$6/12)&gt;='Snowball Details'!P$7,0,'Snowball Details'!P$7-('Snowball Details'!Q92*(1+'Snowball Details'!P$6/12))),0)</f>
        <v>0</v>
      </c>
      <c r="Q88" s="26">
        <f>IFERROR(IF(OR('Snowball Details'!Q92=0,('Snowball Details'!Q92*(1+'Snowball Details'!P$6/12)&lt;'Snowball Details'!P$7)),0,IF('Snowball Details'!Q92*(1+'Snowball Details'!P$6/12)-'Snowball Details'!P$7&lt;$V88-SUM(O88,M88,K88,I88,G88,E88,C88),'Snowball Details'!Q92*(1+'Snowball Details'!P$6/12)-'Snowball Details'!P$7,$V88-SUM(O88,M88,K88,I88,G88,E88,C88))),0)</f>
        <v>0</v>
      </c>
      <c r="R88" s="26">
        <f>IFERROR(IF('Snowball Details'!S92*(1+'Snowball Details'!R$6/12)&gt;='Snowball Details'!R$7,0,'Snowball Details'!R$7-('Snowball Details'!S92*(1+'Snowball Details'!R$6/12))),0)</f>
        <v>0</v>
      </c>
      <c r="S88" s="26">
        <f>IFERROR(IF(OR('Snowball Details'!S92=0,('Snowball Details'!S92*(1+'Snowball Details'!R$6/12)&lt;'Snowball Details'!R$7)),0,IF('Snowball Details'!S92*(1+'Snowball Details'!R$6/12)-'Snowball Details'!R$7&lt;$V88-SUM(Q88,O88,M88,K88,I88,G88,E88,C88),'Snowball Details'!S92*(1+'Snowball Details'!R$6/12)-'Snowball Details'!R$7,$V88-SUM(Q88,O88,M88,K88,I88,G88,E88,C88))),0)</f>
        <v>0</v>
      </c>
      <c r="T88" s="26">
        <f>IFERROR(IF('Snowball Details'!U92*(1+'Snowball Details'!T$6/12)&gt;='Snowball Details'!T$7,0,'Snowball Details'!T$7-('Snowball Details'!U92*(1+'Snowball Details'!T$6/12))),0)</f>
        <v>0</v>
      </c>
      <c r="U88" s="26">
        <f>IFERROR(IF(OR('Snowball Details'!U92=0,('Snowball Details'!U92*(1+'Snowball Details'!T$6/12)&lt;'Snowball Details'!T$7)),0,IF('Snowball Details'!U92*(1+'Snowball Details'!T$6/12)-'Snowball Details'!T$7&lt;$V88-SUM(S88,Q88,O88,M88,K88,I88,G88,E88,C88),'Snowball Details'!U92*(1+'Snowball Details'!T$6/12)-'Snowball Details'!T$7,$V88-SUM(S88,Q88,O88,M88,K88,I88,G88,E88,C88))),0)</f>
        <v>0</v>
      </c>
      <c r="V88" s="26">
        <f t="shared" si="4"/>
        <v>2841</v>
      </c>
      <c r="W88" s="26">
        <f t="shared" si="5"/>
        <v>2841</v>
      </c>
      <c r="X88" s="26">
        <f t="shared" si="6"/>
        <v>0</v>
      </c>
    </row>
    <row r="89" spans="1:24" x14ac:dyDescent="0.35">
      <c r="A89" s="9">
        <f t="shared" si="7"/>
        <v>47543</v>
      </c>
      <c r="B89" s="26">
        <f>IFERROR(IF('Snowball Details'!C93*(1+'Snowball Details'!B$6/12)&gt;='Snowball Details'!B$2+'Snowball Details'!B$7,0,'Snowball Details'!B$2+'Snowball Details'!B$7-('Snowball Details'!C93*(1+'Snowball Details'!B$6/12))),0)</f>
        <v>841</v>
      </c>
      <c r="C89" s="26">
        <f>IFERROR(IF(OR('Snowball Details'!C93=0,'Snowball Details'!C93*(1+'Snowball Details'!B$6/12)&lt;'Snowball Details'!B$7+'Snowball Details'!B$2),0,IF('Snowball Details'!C93*(1+'Snowball Details'!B$6/12)&lt;$V89,'Snowball Details'!C93*(1+'Snowball Details'!B$6/12)-'Snowball Details'!B$2-'Snowball Details'!B$7,SUM(D89,F89,H89,J89,L89,N89,P89,R89,T89))),0)</f>
        <v>0</v>
      </c>
      <c r="D89" s="26">
        <f>IFERROR(IF('Snowball Details'!E93*(1+'Snowball Details'!D$6/12)&gt;='Snowball Details'!D$7,0,'Snowball Details'!D$7-('Snowball Details'!E93*(1+'Snowball Details'!D$6/12))),0)</f>
        <v>240</v>
      </c>
      <c r="E89" s="26">
        <f>IFERROR(IF(OR('Snowball Details'!E93=0,'Snowball Details'!E93*(1+'Snowball Details'!D$6/12)&lt;'Snowball Details'!D$7),0,IF('Snowball Details'!E93*(1+'Snowball Details'!D$6/12)-'Snowball Details'!D$7&lt;$V89,'Snowball Details'!E93*(1+'Snowball Details'!D$6/12)-'Snowball Details'!D$7,SUM($V89-C89))),0)</f>
        <v>0</v>
      </c>
      <c r="F89" s="26">
        <f>IFERROR(IF('Snowball Details'!G93*(1+'Snowball Details'!F$6/12)&gt;='Snowball Details'!F$7,0,'Snowball Details'!F$7-('Snowball Details'!G93*(1+'Snowball Details'!F$6/12))),0)</f>
        <v>380</v>
      </c>
      <c r="G89" s="26">
        <f>IFERROR(IF(OR('Snowball Details'!G93=0,'Snowball Details'!G93*(1+'Snowball Details'!F$6/12)&lt;'Snowball Details'!F$7),0,IF('Snowball Details'!G93*(1+'Snowball Details'!F$6/12)-'Snowball Details'!F$7&lt;$V89-SUM(E89,C89),'Snowball Details'!G93*(1+'Snowball Details'!F$6/12)-'Snowball Details'!F$7,$V89-SUM(E89,C89))),0)</f>
        <v>0</v>
      </c>
      <c r="H89" s="26">
        <f>IFERROR(IF('Snowball Details'!I93*(1+'Snowball Details'!H$6/12)&gt;='Snowball Details'!H$7,0,'Snowball Details'!H$7-('Snowball Details'!I93*(1+'Snowball Details'!H$6/12))),0)</f>
        <v>600</v>
      </c>
      <c r="I89" s="26">
        <f>IFERROR(IF(OR('Snowball Details'!I93=0,'Snowball Details'!I93*(1+'Snowball Details'!H$6/12)&lt;'Snowball Details'!H$7),0,IF('Snowball Details'!I93*(1+'Snowball Details'!H$6/12)-'Snowball Details'!H$7&lt;$V89-SUM(G89,E89,C89),'Snowball Details'!I93*(1+'Snowball Details'!H$6/12)-'Snowball Details'!H$7,$V89-SUM(G89,E89,C89))),0)</f>
        <v>0</v>
      </c>
      <c r="J89" s="26">
        <f>IFERROR(IF('Snowball Details'!K93*(1+'Snowball Details'!J$6/12)&gt;='Snowball Details'!J$7,0,'Snowball Details'!J$7-('Snowball Details'!K93*(1+'Snowball Details'!J$6/12))),0)</f>
        <v>560</v>
      </c>
      <c r="K89" s="26">
        <f>IFERROR(IF(OR('Snowball Details'!K93=0,'Snowball Details'!K93*(1+'Snowball Details'!J$6/12)&lt;'Snowball Details'!J$7),0,IF('Snowball Details'!K93*(1+'Snowball Details'!J$6/12)-'Snowball Details'!J$7&lt;$V89-SUM(I89,G89,E89,C89),'Snowball Details'!K93*(1+'Snowball Details'!J$6/12)-'Snowball Details'!J$7,$V89-SUM(I89,G89,E89,C89))),0)</f>
        <v>0</v>
      </c>
      <c r="L89" s="26">
        <f>IFERROR(IF('Snowball Details'!M93*(1+'Snowball Details'!L$6/12)&gt;='Snowball Details'!L$7,0,'Snowball Details'!L$7-('Snowball Details'!M93*(1+'Snowball Details'!L$6/12))),0)</f>
        <v>220</v>
      </c>
      <c r="M89" s="26">
        <f>IFERROR(IF(OR('Snowball Details'!M93=0,'Snowball Details'!M93*(1+'Snowball Details'!L$6/12)&lt;'Snowball Details'!L$7),0,IF('Snowball Details'!M93*(1+'Snowball Details'!L$6/12)-'Snowball Details'!L$7&lt;$V89-SUM(K89,I89,G89,E89,C89),'Snowball Details'!M93*(1+'Snowball Details'!L$6/12)-'Snowball Details'!L$7,$V89-SUM(K89,I89,G89,E89,C89))),0)</f>
        <v>0</v>
      </c>
      <c r="N89" s="26">
        <f>IFERROR(IF('Snowball Details'!O93*(1+'Snowball Details'!N$6/12)&gt;='Snowball Details'!N$7,0,'Snowball Details'!N$7-('Snowball Details'!O93*(1+'Snowball Details'!N$6/12))),0)</f>
        <v>0</v>
      </c>
      <c r="O89" s="26">
        <f>IFERROR(IF(OR('Snowball Details'!O93=0,('Snowball Details'!O93*(1+'Snowball Details'!N$6/12)&lt;'Snowball Details'!N$7)),0,IF('Snowball Details'!O93*(1+'Snowball Details'!N$6/12)-'Snowball Details'!N$7&lt;$V89-SUM(M89,K89,I89,G89,E89,C89),'Snowball Details'!O93*(1+'Snowball Details'!N$6/12)-'Snowball Details'!N$7,$V89-SUM(M89,K89,I89,G89,E89,C89))),0)</f>
        <v>2841</v>
      </c>
      <c r="P89" s="26">
        <f>IFERROR(IF('Snowball Details'!Q93*(1+'Snowball Details'!P$6/12)&gt;='Snowball Details'!P$7,0,'Snowball Details'!P$7-('Snowball Details'!Q93*(1+'Snowball Details'!P$6/12))),0)</f>
        <v>0</v>
      </c>
      <c r="Q89" s="26">
        <f>IFERROR(IF(OR('Snowball Details'!Q93=0,('Snowball Details'!Q93*(1+'Snowball Details'!P$6/12)&lt;'Snowball Details'!P$7)),0,IF('Snowball Details'!Q93*(1+'Snowball Details'!P$6/12)-'Snowball Details'!P$7&lt;$V89-SUM(O89,M89,K89,I89,G89,E89,C89),'Snowball Details'!Q93*(1+'Snowball Details'!P$6/12)-'Snowball Details'!P$7,$V89-SUM(O89,M89,K89,I89,G89,E89,C89))),0)</f>
        <v>0</v>
      </c>
      <c r="R89" s="26">
        <f>IFERROR(IF('Snowball Details'!S93*(1+'Snowball Details'!R$6/12)&gt;='Snowball Details'!R$7,0,'Snowball Details'!R$7-('Snowball Details'!S93*(1+'Snowball Details'!R$6/12))),0)</f>
        <v>0</v>
      </c>
      <c r="S89" s="26">
        <f>IFERROR(IF(OR('Snowball Details'!S93=0,('Snowball Details'!S93*(1+'Snowball Details'!R$6/12)&lt;'Snowball Details'!R$7)),0,IF('Snowball Details'!S93*(1+'Snowball Details'!R$6/12)-'Snowball Details'!R$7&lt;$V89-SUM(Q89,O89,M89,K89,I89,G89,E89,C89),'Snowball Details'!S93*(1+'Snowball Details'!R$6/12)-'Snowball Details'!R$7,$V89-SUM(Q89,O89,M89,K89,I89,G89,E89,C89))),0)</f>
        <v>0</v>
      </c>
      <c r="T89" s="26">
        <f>IFERROR(IF('Snowball Details'!U93*(1+'Snowball Details'!T$6/12)&gt;='Snowball Details'!T$7,0,'Snowball Details'!T$7-('Snowball Details'!U93*(1+'Snowball Details'!T$6/12))),0)</f>
        <v>0</v>
      </c>
      <c r="U89" s="26">
        <f>IFERROR(IF(OR('Snowball Details'!U93=0,('Snowball Details'!U93*(1+'Snowball Details'!T$6/12)&lt;'Snowball Details'!T$7)),0,IF('Snowball Details'!U93*(1+'Snowball Details'!T$6/12)-'Snowball Details'!T$7&lt;$V89-SUM(S89,Q89,O89,M89,K89,I89,G89,E89,C89),'Snowball Details'!U93*(1+'Snowball Details'!T$6/12)-'Snowball Details'!T$7,$V89-SUM(S89,Q89,O89,M89,K89,I89,G89,E89,C89))),0)</f>
        <v>0</v>
      </c>
      <c r="V89" s="26">
        <f t="shared" si="4"/>
        <v>2841</v>
      </c>
      <c r="W89" s="26">
        <f t="shared" si="5"/>
        <v>2841</v>
      </c>
      <c r="X89" s="26">
        <f t="shared" si="6"/>
        <v>0</v>
      </c>
    </row>
    <row r="90" spans="1:24" x14ac:dyDescent="0.35">
      <c r="A90" s="9">
        <f t="shared" si="7"/>
        <v>47574</v>
      </c>
      <c r="B90" s="26">
        <f>IFERROR(IF('Snowball Details'!C94*(1+'Snowball Details'!B$6/12)&gt;='Snowball Details'!B$2+'Snowball Details'!B$7,0,'Snowball Details'!B$2+'Snowball Details'!B$7-('Snowball Details'!C94*(1+'Snowball Details'!B$6/12))),0)</f>
        <v>841</v>
      </c>
      <c r="C90" s="26">
        <f>IFERROR(IF(OR('Snowball Details'!C94=0,'Snowball Details'!C94*(1+'Snowball Details'!B$6/12)&lt;'Snowball Details'!B$7+'Snowball Details'!B$2),0,IF('Snowball Details'!C94*(1+'Snowball Details'!B$6/12)&lt;$V90,'Snowball Details'!C94*(1+'Snowball Details'!B$6/12)-'Snowball Details'!B$2-'Snowball Details'!B$7,SUM(D90,F90,H90,J90,L90,N90,P90,R90,T90))),0)</f>
        <v>0</v>
      </c>
      <c r="D90" s="26">
        <f>IFERROR(IF('Snowball Details'!E94*(1+'Snowball Details'!D$6/12)&gt;='Snowball Details'!D$7,0,'Snowball Details'!D$7-('Snowball Details'!E94*(1+'Snowball Details'!D$6/12))),0)</f>
        <v>240</v>
      </c>
      <c r="E90" s="26">
        <f>IFERROR(IF(OR('Snowball Details'!E94=0,'Snowball Details'!E94*(1+'Snowball Details'!D$6/12)&lt;'Snowball Details'!D$7),0,IF('Snowball Details'!E94*(1+'Snowball Details'!D$6/12)-'Snowball Details'!D$7&lt;$V90,'Snowball Details'!E94*(1+'Snowball Details'!D$6/12)-'Snowball Details'!D$7,SUM($V90-C90))),0)</f>
        <v>0</v>
      </c>
      <c r="F90" s="26">
        <f>IFERROR(IF('Snowball Details'!G94*(1+'Snowball Details'!F$6/12)&gt;='Snowball Details'!F$7,0,'Snowball Details'!F$7-('Snowball Details'!G94*(1+'Snowball Details'!F$6/12))),0)</f>
        <v>380</v>
      </c>
      <c r="G90" s="26">
        <f>IFERROR(IF(OR('Snowball Details'!G94=0,'Snowball Details'!G94*(1+'Snowball Details'!F$6/12)&lt;'Snowball Details'!F$7),0,IF('Snowball Details'!G94*(1+'Snowball Details'!F$6/12)-'Snowball Details'!F$7&lt;$V90-SUM(E90,C90),'Snowball Details'!G94*(1+'Snowball Details'!F$6/12)-'Snowball Details'!F$7,$V90-SUM(E90,C90))),0)</f>
        <v>0</v>
      </c>
      <c r="H90" s="26">
        <f>IFERROR(IF('Snowball Details'!I94*(1+'Snowball Details'!H$6/12)&gt;='Snowball Details'!H$7,0,'Snowball Details'!H$7-('Snowball Details'!I94*(1+'Snowball Details'!H$6/12))),0)</f>
        <v>600</v>
      </c>
      <c r="I90" s="26">
        <f>IFERROR(IF(OR('Snowball Details'!I94=0,'Snowball Details'!I94*(1+'Snowball Details'!H$6/12)&lt;'Snowball Details'!H$7),0,IF('Snowball Details'!I94*(1+'Snowball Details'!H$6/12)-'Snowball Details'!H$7&lt;$V90-SUM(G90,E90,C90),'Snowball Details'!I94*(1+'Snowball Details'!H$6/12)-'Snowball Details'!H$7,$V90-SUM(G90,E90,C90))),0)</f>
        <v>0</v>
      </c>
      <c r="J90" s="26">
        <f>IFERROR(IF('Snowball Details'!K94*(1+'Snowball Details'!J$6/12)&gt;='Snowball Details'!J$7,0,'Snowball Details'!J$7-('Snowball Details'!K94*(1+'Snowball Details'!J$6/12))),0)</f>
        <v>560</v>
      </c>
      <c r="K90" s="26">
        <f>IFERROR(IF(OR('Snowball Details'!K94=0,'Snowball Details'!K94*(1+'Snowball Details'!J$6/12)&lt;'Snowball Details'!J$7),0,IF('Snowball Details'!K94*(1+'Snowball Details'!J$6/12)-'Snowball Details'!J$7&lt;$V90-SUM(I90,G90,E90,C90),'Snowball Details'!K94*(1+'Snowball Details'!J$6/12)-'Snowball Details'!J$7,$V90-SUM(I90,G90,E90,C90))),0)</f>
        <v>0</v>
      </c>
      <c r="L90" s="26">
        <f>IFERROR(IF('Snowball Details'!M94*(1+'Snowball Details'!L$6/12)&gt;='Snowball Details'!L$7,0,'Snowball Details'!L$7-('Snowball Details'!M94*(1+'Snowball Details'!L$6/12))),0)</f>
        <v>220</v>
      </c>
      <c r="M90" s="26">
        <f>IFERROR(IF(OR('Snowball Details'!M94=0,'Snowball Details'!M94*(1+'Snowball Details'!L$6/12)&lt;'Snowball Details'!L$7),0,IF('Snowball Details'!M94*(1+'Snowball Details'!L$6/12)-'Snowball Details'!L$7&lt;$V90-SUM(K90,I90,G90,E90,C90),'Snowball Details'!M94*(1+'Snowball Details'!L$6/12)-'Snowball Details'!L$7,$V90-SUM(K90,I90,G90,E90,C90))),0)</f>
        <v>0</v>
      </c>
      <c r="N90" s="26">
        <f>IFERROR(IF('Snowball Details'!O94*(1+'Snowball Details'!N$6/12)&gt;='Snowball Details'!N$7,0,'Snowball Details'!N$7-('Snowball Details'!O94*(1+'Snowball Details'!N$6/12))),0)</f>
        <v>0</v>
      </c>
      <c r="O90" s="26">
        <f>IFERROR(IF(OR('Snowball Details'!O94=0,('Snowball Details'!O94*(1+'Snowball Details'!N$6/12)&lt;'Snowball Details'!N$7)),0,IF('Snowball Details'!O94*(1+'Snowball Details'!N$6/12)-'Snowball Details'!N$7&lt;$V90-SUM(M90,K90,I90,G90,E90,C90),'Snowball Details'!O94*(1+'Snowball Details'!N$6/12)-'Snowball Details'!N$7,$V90-SUM(M90,K90,I90,G90,E90,C90))),0)</f>
        <v>2841</v>
      </c>
      <c r="P90" s="26">
        <f>IFERROR(IF('Snowball Details'!Q94*(1+'Snowball Details'!P$6/12)&gt;='Snowball Details'!P$7,0,'Snowball Details'!P$7-('Snowball Details'!Q94*(1+'Snowball Details'!P$6/12))),0)</f>
        <v>0</v>
      </c>
      <c r="Q90" s="26">
        <f>IFERROR(IF(OR('Snowball Details'!Q94=0,('Snowball Details'!Q94*(1+'Snowball Details'!P$6/12)&lt;'Snowball Details'!P$7)),0,IF('Snowball Details'!Q94*(1+'Snowball Details'!P$6/12)-'Snowball Details'!P$7&lt;$V90-SUM(O90,M90,K90,I90,G90,E90,C90),'Snowball Details'!Q94*(1+'Snowball Details'!P$6/12)-'Snowball Details'!P$7,$V90-SUM(O90,M90,K90,I90,G90,E90,C90))),0)</f>
        <v>0</v>
      </c>
      <c r="R90" s="26">
        <f>IFERROR(IF('Snowball Details'!S94*(1+'Snowball Details'!R$6/12)&gt;='Snowball Details'!R$7,0,'Snowball Details'!R$7-('Snowball Details'!S94*(1+'Snowball Details'!R$6/12))),0)</f>
        <v>0</v>
      </c>
      <c r="S90" s="26">
        <f>IFERROR(IF(OR('Snowball Details'!S94=0,('Snowball Details'!S94*(1+'Snowball Details'!R$6/12)&lt;'Snowball Details'!R$7)),0,IF('Snowball Details'!S94*(1+'Snowball Details'!R$6/12)-'Snowball Details'!R$7&lt;$V90-SUM(Q90,O90,M90,K90,I90,G90,E90,C90),'Snowball Details'!S94*(1+'Snowball Details'!R$6/12)-'Snowball Details'!R$7,$V90-SUM(Q90,O90,M90,K90,I90,G90,E90,C90))),0)</f>
        <v>0</v>
      </c>
      <c r="T90" s="26">
        <f>IFERROR(IF('Snowball Details'!U94*(1+'Snowball Details'!T$6/12)&gt;='Snowball Details'!T$7,0,'Snowball Details'!T$7-('Snowball Details'!U94*(1+'Snowball Details'!T$6/12))),0)</f>
        <v>0</v>
      </c>
      <c r="U90" s="26">
        <f>IFERROR(IF(OR('Snowball Details'!U94=0,('Snowball Details'!U94*(1+'Snowball Details'!T$6/12)&lt;'Snowball Details'!T$7)),0,IF('Snowball Details'!U94*(1+'Snowball Details'!T$6/12)-'Snowball Details'!T$7&lt;$V90-SUM(S90,Q90,O90,M90,K90,I90,G90,E90,C90),'Snowball Details'!U94*(1+'Snowball Details'!T$6/12)-'Snowball Details'!T$7,$V90-SUM(S90,Q90,O90,M90,K90,I90,G90,E90,C90))),0)</f>
        <v>0</v>
      </c>
      <c r="V90" s="26">
        <f t="shared" si="4"/>
        <v>2841</v>
      </c>
      <c r="W90" s="26">
        <f t="shared" si="5"/>
        <v>2841</v>
      </c>
      <c r="X90" s="26">
        <f t="shared" si="6"/>
        <v>0</v>
      </c>
    </row>
    <row r="91" spans="1:24" x14ac:dyDescent="0.35">
      <c r="A91" s="9">
        <f t="shared" si="7"/>
        <v>47604</v>
      </c>
      <c r="B91" s="26">
        <f>IFERROR(IF('Snowball Details'!C95*(1+'Snowball Details'!B$6/12)&gt;='Snowball Details'!B$2+'Snowball Details'!B$7,0,'Snowball Details'!B$2+'Snowball Details'!B$7-('Snowball Details'!C95*(1+'Snowball Details'!B$6/12))),0)</f>
        <v>841</v>
      </c>
      <c r="C91" s="26">
        <f>IFERROR(IF(OR('Snowball Details'!C95=0,'Snowball Details'!C95*(1+'Snowball Details'!B$6/12)&lt;'Snowball Details'!B$7+'Snowball Details'!B$2),0,IF('Snowball Details'!C95*(1+'Snowball Details'!B$6/12)&lt;$V91,'Snowball Details'!C95*(1+'Snowball Details'!B$6/12)-'Snowball Details'!B$2-'Snowball Details'!B$7,SUM(D91,F91,H91,J91,L91,N91,P91,R91,T91))),0)</f>
        <v>0</v>
      </c>
      <c r="D91" s="26">
        <f>IFERROR(IF('Snowball Details'!E95*(1+'Snowball Details'!D$6/12)&gt;='Snowball Details'!D$7,0,'Snowball Details'!D$7-('Snowball Details'!E95*(1+'Snowball Details'!D$6/12))),0)</f>
        <v>240</v>
      </c>
      <c r="E91" s="26">
        <f>IFERROR(IF(OR('Snowball Details'!E95=0,'Snowball Details'!E95*(1+'Snowball Details'!D$6/12)&lt;'Snowball Details'!D$7),0,IF('Snowball Details'!E95*(1+'Snowball Details'!D$6/12)-'Snowball Details'!D$7&lt;$V91,'Snowball Details'!E95*(1+'Snowball Details'!D$6/12)-'Snowball Details'!D$7,SUM($V91-C91))),0)</f>
        <v>0</v>
      </c>
      <c r="F91" s="26">
        <f>IFERROR(IF('Snowball Details'!G95*(1+'Snowball Details'!F$6/12)&gt;='Snowball Details'!F$7,0,'Snowball Details'!F$7-('Snowball Details'!G95*(1+'Snowball Details'!F$6/12))),0)</f>
        <v>380</v>
      </c>
      <c r="G91" s="26">
        <f>IFERROR(IF(OR('Snowball Details'!G95=0,'Snowball Details'!G95*(1+'Snowball Details'!F$6/12)&lt;'Snowball Details'!F$7),0,IF('Snowball Details'!G95*(1+'Snowball Details'!F$6/12)-'Snowball Details'!F$7&lt;$V91-SUM(E91,C91),'Snowball Details'!G95*(1+'Snowball Details'!F$6/12)-'Snowball Details'!F$7,$V91-SUM(E91,C91))),0)</f>
        <v>0</v>
      </c>
      <c r="H91" s="26">
        <f>IFERROR(IF('Snowball Details'!I95*(1+'Snowball Details'!H$6/12)&gt;='Snowball Details'!H$7,0,'Snowball Details'!H$7-('Snowball Details'!I95*(1+'Snowball Details'!H$6/12))),0)</f>
        <v>600</v>
      </c>
      <c r="I91" s="26">
        <f>IFERROR(IF(OR('Snowball Details'!I95=0,'Snowball Details'!I95*(1+'Snowball Details'!H$6/12)&lt;'Snowball Details'!H$7),0,IF('Snowball Details'!I95*(1+'Snowball Details'!H$6/12)-'Snowball Details'!H$7&lt;$V91-SUM(G91,E91,C91),'Snowball Details'!I95*(1+'Snowball Details'!H$6/12)-'Snowball Details'!H$7,$V91-SUM(G91,E91,C91))),0)</f>
        <v>0</v>
      </c>
      <c r="J91" s="26">
        <f>IFERROR(IF('Snowball Details'!K95*(1+'Snowball Details'!J$6/12)&gt;='Snowball Details'!J$7,0,'Snowball Details'!J$7-('Snowball Details'!K95*(1+'Snowball Details'!J$6/12))),0)</f>
        <v>560</v>
      </c>
      <c r="K91" s="26">
        <f>IFERROR(IF(OR('Snowball Details'!K95=0,'Snowball Details'!K95*(1+'Snowball Details'!J$6/12)&lt;'Snowball Details'!J$7),0,IF('Snowball Details'!K95*(1+'Snowball Details'!J$6/12)-'Snowball Details'!J$7&lt;$V91-SUM(I91,G91,E91,C91),'Snowball Details'!K95*(1+'Snowball Details'!J$6/12)-'Snowball Details'!J$7,$V91-SUM(I91,G91,E91,C91))),0)</f>
        <v>0</v>
      </c>
      <c r="L91" s="26">
        <f>IFERROR(IF('Snowball Details'!M95*(1+'Snowball Details'!L$6/12)&gt;='Snowball Details'!L$7,0,'Snowball Details'!L$7-('Snowball Details'!M95*(1+'Snowball Details'!L$6/12))),0)</f>
        <v>220</v>
      </c>
      <c r="M91" s="26">
        <f>IFERROR(IF(OR('Snowball Details'!M95=0,'Snowball Details'!M95*(1+'Snowball Details'!L$6/12)&lt;'Snowball Details'!L$7),0,IF('Snowball Details'!M95*(1+'Snowball Details'!L$6/12)-'Snowball Details'!L$7&lt;$V91-SUM(K91,I91,G91,E91,C91),'Snowball Details'!M95*(1+'Snowball Details'!L$6/12)-'Snowball Details'!L$7,$V91-SUM(K91,I91,G91,E91,C91))),0)</f>
        <v>0</v>
      </c>
      <c r="N91" s="26">
        <f>IFERROR(IF('Snowball Details'!O95*(1+'Snowball Details'!N$6/12)&gt;='Snowball Details'!N$7,0,'Snowball Details'!N$7-('Snowball Details'!O95*(1+'Snowball Details'!N$6/12))),0)</f>
        <v>0</v>
      </c>
      <c r="O91" s="26">
        <f>IFERROR(IF(OR('Snowball Details'!O95=0,('Snowball Details'!O95*(1+'Snowball Details'!N$6/12)&lt;'Snowball Details'!N$7)),0,IF('Snowball Details'!O95*(1+'Snowball Details'!N$6/12)-'Snowball Details'!N$7&lt;$V91-SUM(M91,K91,I91,G91,E91,C91),'Snowball Details'!O95*(1+'Snowball Details'!N$6/12)-'Snowball Details'!N$7,$V91-SUM(M91,K91,I91,G91,E91,C91))),0)</f>
        <v>2841</v>
      </c>
      <c r="P91" s="26">
        <f>IFERROR(IF('Snowball Details'!Q95*(1+'Snowball Details'!P$6/12)&gt;='Snowball Details'!P$7,0,'Snowball Details'!P$7-('Snowball Details'!Q95*(1+'Snowball Details'!P$6/12))),0)</f>
        <v>0</v>
      </c>
      <c r="Q91" s="26">
        <f>IFERROR(IF(OR('Snowball Details'!Q95=0,('Snowball Details'!Q95*(1+'Snowball Details'!P$6/12)&lt;'Snowball Details'!P$7)),0,IF('Snowball Details'!Q95*(1+'Snowball Details'!P$6/12)-'Snowball Details'!P$7&lt;$V91-SUM(O91,M91,K91,I91,G91,E91,C91),'Snowball Details'!Q95*(1+'Snowball Details'!P$6/12)-'Snowball Details'!P$7,$V91-SUM(O91,M91,K91,I91,G91,E91,C91))),0)</f>
        <v>0</v>
      </c>
      <c r="R91" s="26">
        <f>IFERROR(IF('Snowball Details'!S95*(1+'Snowball Details'!R$6/12)&gt;='Snowball Details'!R$7,0,'Snowball Details'!R$7-('Snowball Details'!S95*(1+'Snowball Details'!R$6/12))),0)</f>
        <v>0</v>
      </c>
      <c r="S91" s="26">
        <f>IFERROR(IF(OR('Snowball Details'!S95=0,('Snowball Details'!S95*(1+'Snowball Details'!R$6/12)&lt;'Snowball Details'!R$7)),0,IF('Snowball Details'!S95*(1+'Snowball Details'!R$6/12)-'Snowball Details'!R$7&lt;$V91-SUM(Q91,O91,M91,K91,I91,G91,E91,C91),'Snowball Details'!S95*(1+'Snowball Details'!R$6/12)-'Snowball Details'!R$7,$V91-SUM(Q91,O91,M91,K91,I91,G91,E91,C91))),0)</f>
        <v>0</v>
      </c>
      <c r="T91" s="26">
        <f>IFERROR(IF('Snowball Details'!U95*(1+'Snowball Details'!T$6/12)&gt;='Snowball Details'!T$7,0,'Snowball Details'!T$7-('Snowball Details'!U95*(1+'Snowball Details'!T$6/12))),0)</f>
        <v>0</v>
      </c>
      <c r="U91" s="26">
        <f>IFERROR(IF(OR('Snowball Details'!U95=0,('Snowball Details'!U95*(1+'Snowball Details'!T$6/12)&lt;'Snowball Details'!T$7)),0,IF('Snowball Details'!U95*(1+'Snowball Details'!T$6/12)-'Snowball Details'!T$7&lt;$V91-SUM(S91,Q91,O91,M91,K91,I91,G91,E91,C91),'Snowball Details'!U95*(1+'Snowball Details'!T$6/12)-'Snowball Details'!T$7,$V91-SUM(S91,Q91,O91,M91,K91,I91,G91,E91,C91))),0)</f>
        <v>0</v>
      </c>
      <c r="V91" s="26">
        <f t="shared" si="4"/>
        <v>2841</v>
      </c>
      <c r="W91" s="26">
        <f t="shared" si="5"/>
        <v>2841</v>
      </c>
      <c r="X91" s="26">
        <f t="shared" si="6"/>
        <v>0</v>
      </c>
    </row>
    <row r="92" spans="1:24" x14ac:dyDescent="0.35">
      <c r="A92" s="9">
        <f t="shared" si="7"/>
        <v>47635</v>
      </c>
      <c r="B92" s="26">
        <f>IFERROR(IF('Snowball Details'!C96*(1+'Snowball Details'!B$6/12)&gt;='Snowball Details'!B$2+'Snowball Details'!B$7,0,'Snowball Details'!B$2+'Snowball Details'!B$7-('Snowball Details'!C96*(1+'Snowball Details'!B$6/12))),0)</f>
        <v>841</v>
      </c>
      <c r="C92" s="26">
        <f>IFERROR(IF(OR('Snowball Details'!C96=0,'Snowball Details'!C96*(1+'Snowball Details'!B$6/12)&lt;'Snowball Details'!B$7+'Snowball Details'!B$2),0,IF('Snowball Details'!C96*(1+'Snowball Details'!B$6/12)&lt;$V92,'Snowball Details'!C96*(1+'Snowball Details'!B$6/12)-'Snowball Details'!B$2-'Snowball Details'!B$7,SUM(D92,F92,H92,J92,L92,N92,P92,R92,T92))),0)</f>
        <v>0</v>
      </c>
      <c r="D92" s="26">
        <f>IFERROR(IF('Snowball Details'!E96*(1+'Snowball Details'!D$6/12)&gt;='Snowball Details'!D$7,0,'Snowball Details'!D$7-('Snowball Details'!E96*(1+'Snowball Details'!D$6/12))),0)</f>
        <v>240</v>
      </c>
      <c r="E92" s="26">
        <f>IFERROR(IF(OR('Snowball Details'!E96=0,'Snowball Details'!E96*(1+'Snowball Details'!D$6/12)&lt;'Snowball Details'!D$7),0,IF('Snowball Details'!E96*(1+'Snowball Details'!D$6/12)-'Snowball Details'!D$7&lt;$V92,'Snowball Details'!E96*(1+'Snowball Details'!D$6/12)-'Snowball Details'!D$7,SUM($V92-C92))),0)</f>
        <v>0</v>
      </c>
      <c r="F92" s="26">
        <f>IFERROR(IF('Snowball Details'!G96*(1+'Snowball Details'!F$6/12)&gt;='Snowball Details'!F$7,0,'Snowball Details'!F$7-('Snowball Details'!G96*(1+'Snowball Details'!F$6/12))),0)</f>
        <v>380</v>
      </c>
      <c r="G92" s="26">
        <f>IFERROR(IF(OR('Snowball Details'!G96=0,'Snowball Details'!G96*(1+'Snowball Details'!F$6/12)&lt;'Snowball Details'!F$7),0,IF('Snowball Details'!G96*(1+'Snowball Details'!F$6/12)-'Snowball Details'!F$7&lt;$V92-SUM(E92,C92),'Snowball Details'!G96*(1+'Snowball Details'!F$6/12)-'Snowball Details'!F$7,$V92-SUM(E92,C92))),0)</f>
        <v>0</v>
      </c>
      <c r="H92" s="26">
        <f>IFERROR(IF('Snowball Details'!I96*(1+'Snowball Details'!H$6/12)&gt;='Snowball Details'!H$7,0,'Snowball Details'!H$7-('Snowball Details'!I96*(1+'Snowball Details'!H$6/12))),0)</f>
        <v>600</v>
      </c>
      <c r="I92" s="26">
        <f>IFERROR(IF(OR('Snowball Details'!I96=0,'Snowball Details'!I96*(1+'Snowball Details'!H$6/12)&lt;'Snowball Details'!H$7),0,IF('Snowball Details'!I96*(1+'Snowball Details'!H$6/12)-'Snowball Details'!H$7&lt;$V92-SUM(G92,E92,C92),'Snowball Details'!I96*(1+'Snowball Details'!H$6/12)-'Snowball Details'!H$7,$V92-SUM(G92,E92,C92))),0)</f>
        <v>0</v>
      </c>
      <c r="J92" s="26">
        <f>IFERROR(IF('Snowball Details'!K96*(1+'Snowball Details'!J$6/12)&gt;='Snowball Details'!J$7,0,'Snowball Details'!J$7-('Snowball Details'!K96*(1+'Snowball Details'!J$6/12))),0)</f>
        <v>560</v>
      </c>
      <c r="K92" s="26">
        <f>IFERROR(IF(OR('Snowball Details'!K96=0,'Snowball Details'!K96*(1+'Snowball Details'!J$6/12)&lt;'Snowball Details'!J$7),0,IF('Snowball Details'!K96*(1+'Snowball Details'!J$6/12)-'Snowball Details'!J$7&lt;$V92-SUM(I92,G92,E92,C92),'Snowball Details'!K96*(1+'Snowball Details'!J$6/12)-'Snowball Details'!J$7,$V92-SUM(I92,G92,E92,C92))),0)</f>
        <v>0</v>
      </c>
      <c r="L92" s="26">
        <f>IFERROR(IF('Snowball Details'!M96*(1+'Snowball Details'!L$6/12)&gt;='Snowball Details'!L$7,0,'Snowball Details'!L$7-('Snowball Details'!M96*(1+'Snowball Details'!L$6/12))),0)</f>
        <v>220</v>
      </c>
      <c r="M92" s="26">
        <f>IFERROR(IF(OR('Snowball Details'!M96=0,'Snowball Details'!M96*(1+'Snowball Details'!L$6/12)&lt;'Snowball Details'!L$7),0,IF('Snowball Details'!M96*(1+'Snowball Details'!L$6/12)-'Snowball Details'!L$7&lt;$V92-SUM(K92,I92,G92,E92,C92),'Snowball Details'!M96*(1+'Snowball Details'!L$6/12)-'Snowball Details'!L$7,$V92-SUM(K92,I92,G92,E92,C92))),0)</f>
        <v>0</v>
      </c>
      <c r="N92" s="26">
        <f>IFERROR(IF('Snowball Details'!O96*(1+'Snowball Details'!N$6/12)&gt;='Snowball Details'!N$7,0,'Snowball Details'!N$7-('Snowball Details'!O96*(1+'Snowball Details'!N$6/12))),0)</f>
        <v>0</v>
      </c>
      <c r="O92" s="26">
        <f>IFERROR(IF(OR('Snowball Details'!O96=0,('Snowball Details'!O96*(1+'Snowball Details'!N$6/12)&lt;'Snowball Details'!N$7)),0,IF('Snowball Details'!O96*(1+'Snowball Details'!N$6/12)-'Snowball Details'!N$7&lt;$V92-SUM(M92,K92,I92,G92,E92,C92),'Snowball Details'!O96*(1+'Snowball Details'!N$6/12)-'Snowball Details'!N$7,$V92-SUM(M92,K92,I92,G92,E92,C92))),0)</f>
        <v>2841</v>
      </c>
      <c r="P92" s="26">
        <f>IFERROR(IF('Snowball Details'!Q96*(1+'Snowball Details'!P$6/12)&gt;='Snowball Details'!P$7,0,'Snowball Details'!P$7-('Snowball Details'!Q96*(1+'Snowball Details'!P$6/12))),0)</f>
        <v>0</v>
      </c>
      <c r="Q92" s="26">
        <f>IFERROR(IF(OR('Snowball Details'!Q96=0,('Snowball Details'!Q96*(1+'Snowball Details'!P$6/12)&lt;'Snowball Details'!P$7)),0,IF('Snowball Details'!Q96*(1+'Snowball Details'!P$6/12)-'Snowball Details'!P$7&lt;$V92-SUM(O92,M92,K92,I92,G92,E92,C92),'Snowball Details'!Q96*(1+'Snowball Details'!P$6/12)-'Snowball Details'!P$7,$V92-SUM(O92,M92,K92,I92,G92,E92,C92))),0)</f>
        <v>0</v>
      </c>
      <c r="R92" s="26">
        <f>IFERROR(IF('Snowball Details'!S96*(1+'Snowball Details'!R$6/12)&gt;='Snowball Details'!R$7,0,'Snowball Details'!R$7-('Snowball Details'!S96*(1+'Snowball Details'!R$6/12))),0)</f>
        <v>0</v>
      </c>
      <c r="S92" s="26">
        <f>IFERROR(IF(OR('Snowball Details'!S96=0,('Snowball Details'!S96*(1+'Snowball Details'!R$6/12)&lt;'Snowball Details'!R$7)),0,IF('Snowball Details'!S96*(1+'Snowball Details'!R$6/12)-'Snowball Details'!R$7&lt;$V92-SUM(Q92,O92,M92,K92,I92,G92,E92,C92),'Snowball Details'!S96*(1+'Snowball Details'!R$6/12)-'Snowball Details'!R$7,$V92-SUM(Q92,O92,M92,K92,I92,G92,E92,C92))),0)</f>
        <v>0</v>
      </c>
      <c r="T92" s="26">
        <f>IFERROR(IF('Snowball Details'!U96*(1+'Snowball Details'!T$6/12)&gt;='Snowball Details'!T$7,0,'Snowball Details'!T$7-('Snowball Details'!U96*(1+'Snowball Details'!T$6/12))),0)</f>
        <v>0</v>
      </c>
      <c r="U92" s="26">
        <f>IFERROR(IF(OR('Snowball Details'!U96=0,('Snowball Details'!U96*(1+'Snowball Details'!T$6/12)&lt;'Snowball Details'!T$7)),0,IF('Snowball Details'!U96*(1+'Snowball Details'!T$6/12)-'Snowball Details'!T$7&lt;$V92-SUM(S92,Q92,O92,M92,K92,I92,G92,E92,C92),'Snowball Details'!U96*(1+'Snowball Details'!T$6/12)-'Snowball Details'!T$7,$V92-SUM(S92,Q92,O92,M92,K92,I92,G92,E92,C92))),0)</f>
        <v>0</v>
      </c>
      <c r="V92" s="26">
        <f t="shared" si="4"/>
        <v>2841</v>
      </c>
      <c r="W92" s="26">
        <f t="shared" si="5"/>
        <v>2841</v>
      </c>
      <c r="X92" s="26">
        <f t="shared" si="6"/>
        <v>0</v>
      </c>
    </row>
    <row r="93" spans="1:24" x14ac:dyDescent="0.35">
      <c r="A93" s="9">
        <f t="shared" si="7"/>
        <v>47665</v>
      </c>
      <c r="B93" s="26">
        <f>IFERROR(IF('Snowball Details'!C97*(1+'Snowball Details'!B$6/12)&gt;='Snowball Details'!B$2+'Snowball Details'!B$7,0,'Snowball Details'!B$2+'Snowball Details'!B$7-('Snowball Details'!C97*(1+'Snowball Details'!B$6/12))),0)</f>
        <v>841</v>
      </c>
      <c r="C93" s="26">
        <f>IFERROR(IF(OR('Snowball Details'!C97=0,'Snowball Details'!C97*(1+'Snowball Details'!B$6/12)&lt;'Snowball Details'!B$7+'Snowball Details'!B$2),0,IF('Snowball Details'!C97*(1+'Snowball Details'!B$6/12)&lt;$V93,'Snowball Details'!C97*(1+'Snowball Details'!B$6/12)-'Snowball Details'!B$2-'Snowball Details'!B$7,SUM(D93,F93,H93,J93,L93,N93,P93,R93,T93))),0)</f>
        <v>0</v>
      </c>
      <c r="D93" s="26">
        <f>IFERROR(IF('Snowball Details'!E97*(1+'Snowball Details'!D$6/12)&gt;='Snowball Details'!D$7,0,'Snowball Details'!D$7-('Snowball Details'!E97*(1+'Snowball Details'!D$6/12))),0)</f>
        <v>240</v>
      </c>
      <c r="E93" s="26">
        <f>IFERROR(IF(OR('Snowball Details'!E97=0,'Snowball Details'!E97*(1+'Snowball Details'!D$6/12)&lt;'Snowball Details'!D$7),0,IF('Snowball Details'!E97*(1+'Snowball Details'!D$6/12)-'Snowball Details'!D$7&lt;$V93,'Snowball Details'!E97*(1+'Snowball Details'!D$6/12)-'Snowball Details'!D$7,SUM($V93-C93))),0)</f>
        <v>0</v>
      </c>
      <c r="F93" s="26">
        <f>IFERROR(IF('Snowball Details'!G97*(1+'Snowball Details'!F$6/12)&gt;='Snowball Details'!F$7,0,'Snowball Details'!F$7-('Snowball Details'!G97*(1+'Snowball Details'!F$6/12))),0)</f>
        <v>380</v>
      </c>
      <c r="G93" s="26">
        <f>IFERROR(IF(OR('Snowball Details'!G97=0,'Snowball Details'!G97*(1+'Snowball Details'!F$6/12)&lt;'Snowball Details'!F$7),0,IF('Snowball Details'!G97*(1+'Snowball Details'!F$6/12)-'Snowball Details'!F$7&lt;$V93-SUM(E93,C93),'Snowball Details'!G97*(1+'Snowball Details'!F$6/12)-'Snowball Details'!F$7,$V93-SUM(E93,C93))),0)</f>
        <v>0</v>
      </c>
      <c r="H93" s="26">
        <f>IFERROR(IF('Snowball Details'!I97*(1+'Snowball Details'!H$6/12)&gt;='Snowball Details'!H$7,0,'Snowball Details'!H$7-('Snowball Details'!I97*(1+'Snowball Details'!H$6/12))),0)</f>
        <v>600</v>
      </c>
      <c r="I93" s="26">
        <f>IFERROR(IF(OR('Snowball Details'!I97=0,'Snowball Details'!I97*(1+'Snowball Details'!H$6/12)&lt;'Snowball Details'!H$7),0,IF('Snowball Details'!I97*(1+'Snowball Details'!H$6/12)-'Snowball Details'!H$7&lt;$V93-SUM(G93,E93,C93),'Snowball Details'!I97*(1+'Snowball Details'!H$6/12)-'Snowball Details'!H$7,$V93-SUM(G93,E93,C93))),0)</f>
        <v>0</v>
      </c>
      <c r="J93" s="26">
        <f>IFERROR(IF('Snowball Details'!K97*(1+'Snowball Details'!J$6/12)&gt;='Snowball Details'!J$7,0,'Snowball Details'!J$7-('Snowball Details'!K97*(1+'Snowball Details'!J$6/12))),0)</f>
        <v>560</v>
      </c>
      <c r="K93" s="26">
        <f>IFERROR(IF(OR('Snowball Details'!K97=0,'Snowball Details'!K97*(1+'Snowball Details'!J$6/12)&lt;'Snowball Details'!J$7),0,IF('Snowball Details'!K97*(1+'Snowball Details'!J$6/12)-'Snowball Details'!J$7&lt;$V93-SUM(I93,G93,E93,C93),'Snowball Details'!K97*(1+'Snowball Details'!J$6/12)-'Snowball Details'!J$7,$V93-SUM(I93,G93,E93,C93))),0)</f>
        <v>0</v>
      </c>
      <c r="L93" s="26">
        <f>IFERROR(IF('Snowball Details'!M97*(1+'Snowball Details'!L$6/12)&gt;='Snowball Details'!L$7,0,'Snowball Details'!L$7-('Snowball Details'!M97*(1+'Snowball Details'!L$6/12))),0)</f>
        <v>220</v>
      </c>
      <c r="M93" s="26">
        <f>IFERROR(IF(OR('Snowball Details'!M97=0,'Snowball Details'!M97*(1+'Snowball Details'!L$6/12)&lt;'Snowball Details'!L$7),0,IF('Snowball Details'!M97*(1+'Snowball Details'!L$6/12)-'Snowball Details'!L$7&lt;$V93-SUM(K93,I93,G93,E93,C93),'Snowball Details'!M97*(1+'Snowball Details'!L$6/12)-'Snowball Details'!L$7,$V93-SUM(K93,I93,G93,E93,C93))),0)</f>
        <v>0</v>
      </c>
      <c r="N93" s="26">
        <f>IFERROR(IF('Snowball Details'!O97*(1+'Snowball Details'!N$6/12)&gt;='Snowball Details'!N$7,0,'Snowball Details'!N$7-('Snowball Details'!O97*(1+'Snowball Details'!N$6/12))),0)</f>
        <v>0</v>
      </c>
      <c r="O93" s="26">
        <f>IFERROR(IF(OR('Snowball Details'!O97=0,('Snowball Details'!O97*(1+'Snowball Details'!N$6/12)&lt;'Snowball Details'!N$7)),0,IF('Snowball Details'!O97*(1+'Snowball Details'!N$6/12)-'Snowball Details'!N$7&lt;$V93-SUM(M93,K93,I93,G93,E93,C93),'Snowball Details'!O97*(1+'Snowball Details'!N$6/12)-'Snowball Details'!N$7,$V93-SUM(M93,K93,I93,G93,E93,C93))),0)</f>
        <v>2841</v>
      </c>
      <c r="P93" s="26">
        <f>IFERROR(IF('Snowball Details'!Q97*(1+'Snowball Details'!P$6/12)&gt;='Snowball Details'!P$7,0,'Snowball Details'!P$7-('Snowball Details'!Q97*(1+'Snowball Details'!P$6/12))),0)</f>
        <v>0</v>
      </c>
      <c r="Q93" s="26">
        <f>IFERROR(IF(OR('Snowball Details'!Q97=0,('Snowball Details'!Q97*(1+'Snowball Details'!P$6/12)&lt;'Snowball Details'!P$7)),0,IF('Snowball Details'!Q97*(1+'Snowball Details'!P$6/12)-'Snowball Details'!P$7&lt;$V93-SUM(O93,M93,K93,I93,G93,E93,C93),'Snowball Details'!Q97*(1+'Snowball Details'!P$6/12)-'Snowball Details'!P$7,$V93-SUM(O93,M93,K93,I93,G93,E93,C93))),0)</f>
        <v>0</v>
      </c>
      <c r="R93" s="26">
        <f>IFERROR(IF('Snowball Details'!S97*(1+'Snowball Details'!R$6/12)&gt;='Snowball Details'!R$7,0,'Snowball Details'!R$7-('Snowball Details'!S97*(1+'Snowball Details'!R$6/12))),0)</f>
        <v>0</v>
      </c>
      <c r="S93" s="26">
        <f>IFERROR(IF(OR('Snowball Details'!S97=0,('Snowball Details'!S97*(1+'Snowball Details'!R$6/12)&lt;'Snowball Details'!R$7)),0,IF('Snowball Details'!S97*(1+'Snowball Details'!R$6/12)-'Snowball Details'!R$7&lt;$V93-SUM(Q93,O93,M93,K93,I93,G93,E93,C93),'Snowball Details'!S97*(1+'Snowball Details'!R$6/12)-'Snowball Details'!R$7,$V93-SUM(Q93,O93,M93,K93,I93,G93,E93,C93))),0)</f>
        <v>0</v>
      </c>
      <c r="T93" s="26">
        <f>IFERROR(IF('Snowball Details'!U97*(1+'Snowball Details'!T$6/12)&gt;='Snowball Details'!T$7,0,'Snowball Details'!T$7-('Snowball Details'!U97*(1+'Snowball Details'!T$6/12))),0)</f>
        <v>0</v>
      </c>
      <c r="U93" s="26">
        <f>IFERROR(IF(OR('Snowball Details'!U97=0,('Snowball Details'!U97*(1+'Snowball Details'!T$6/12)&lt;'Snowball Details'!T$7)),0,IF('Snowball Details'!U97*(1+'Snowball Details'!T$6/12)-'Snowball Details'!T$7&lt;$V93-SUM(S93,Q93,O93,M93,K93,I93,G93,E93,C93),'Snowball Details'!U97*(1+'Snowball Details'!T$6/12)-'Snowball Details'!T$7,$V93-SUM(S93,Q93,O93,M93,K93,I93,G93,E93,C93))),0)</f>
        <v>0</v>
      </c>
      <c r="V93" s="26">
        <f t="shared" si="4"/>
        <v>2841</v>
      </c>
      <c r="W93" s="26">
        <f t="shared" si="5"/>
        <v>2841</v>
      </c>
      <c r="X93" s="26">
        <f t="shared" si="6"/>
        <v>0</v>
      </c>
    </row>
    <row r="94" spans="1:24" x14ac:dyDescent="0.35">
      <c r="A94" s="9">
        <f t="shared" si="7"/>
        <v>47696</v>
      </c>
      <c r="B94" s="26">
        <f>IFERROR(IF('Snowball Details'!C98*(1+'Snowball Details'!B$6/12)&gt;='Snowball Details'!B$2+'Snowball Details'!B$7,0,'Snowball Details'!B$2+'Snowball Details'!B$7-('Snowball Details'!C98*(1+'Snowball Details'!B$6/12))),0)</f>
        <v>841</v>
      </c>
      <c r="C94" s="26">
        <f>IFERROR(IF(OR('Snowball Details'!C98=0,'Snowball Details'!C98*(1+'Snowball Details'!B$6/12)&lt;'Snowball Details'!B$7+'Snowball Details'!B$2),0,IF('Snowball Details'!C98*(1+'Snowball Details'!B$6/12)&lt;$V94,'Snowball Details'!C98*(1+'Snowball Details'!B$6/12)-'Snowball Details'!B$2-'Snowball Details'!B$7,SUM(D94,F94,H94,J94,L94,N94,P94,R94,T94))),0)</f>
        <v>0</v>
      </c>
      <c r="D94" s="26">
        <f>IFERROR(IF('Snowball Details'!E98*(1+'Snowball Details'!D$6/12)&gt;='Snowball Details'!D$7,0,'Snowball Details'!D$7-('Snowball Details'!E98*(1+'Snowball Details'!D$6/12))),0)</f>
        <v>240</v>
      </c>
      <c r="E94" s="26">
        <f>IFERROR(IF(OR('Snowball Details'!E98=0,'Snowball Details'!E98*(1+'Snowball Details'!D$6/12)&lt;'Snowball Details'!D$7),0,IF('Snowball Details'!E98*(1+'Snowball Details'!D$6/12)-'Snowball Details'!D$7&lt;$V94,'Snowball Details'!E98*(1+'Snowball Details'!D$6/12)-'Snowball Details'!D$7,SUM($V94-C94))),0)</f>
        <v>0</v>
      </c>
      <c r="F94" s="26">
        <f>IFERROR(IF('Snowball Details'!G98*(1+'Snowball Details'!F$6/12)&gt;='Snowball Details'!F$7,0,'Snowball Details'!F$7-('Snowball Details'!G98*(1+'Snowball Details'!F$6/12))),0)</f>
        <v>380</v>
      </c>
      <c r="G94" s="26">
        <f>IFERROR(IF(OR('Snowball Details'!G98=0,'Snowball Details'!G98*(1+'Snowball Details'!F$6/12)&lt;'Snowball Details'!F$7),0,IF('Snowball Details'!G98*(1+'Snowball Details'!F$6/12)-'Snowball Details'!F$7&lt;$V94-SUM(E94,C94),'Snowball Details'!G98*(1+'Snowball Details'!F$6/12)-'Snowball Details'!F$7,$V94-SUM(E94,C94))),0)</f>
        <v>0</v>
      </c>
      <c r="H94" s="26">
        <f>IFERROR(IF('Snowball Details'!I98*(1+'Snowball Details'!H$6/12)&gt;='Snowball Details'!H$7,0,'Snowball Details'!H$7-('Snowball Details'!I98*(1+'Snowball Details'!H$6/12))),0)</f>
        <v>600</v>
      </c>
      <c r="I94" s="26">
        <f>IFERROR(IF(OR('Snowball Details'!I98=0,'Snowball Details'!I98*(1+'Snowball Details'!H$6/12)&lt;'Snowball Details'!H$7),0,IF('Snowball Details'!I98*(1+'Snowball Details'!H$6/12)-'Snowball Details'!H$7&lt;$V94-SUM(G94,E94,C94),'Snowball Details'!I98*(1+'Snowball Details'!H$6/12)-'Snowball Details'!H$7,$V94-SUM(G94,E94,C94))),0)</f>
        <v>0</v>
      </c>
      <c r="J94" s="26">
        <f>IFERROR(IF('Snowball Details'!K98*(1+'Snowball Details'!J$6/12)&gt;='Snowball Details'!J$7,0,'Snowball Details'!J$7-('Snowball Details'!K98*(1+'Snowball Details'!J$6/12))),0)</f>
        <v>560</v>
      </c>
      <c r="K94" s="26">
        <f>IFERROR(IF(OR('Snowball Details'!K98=0,'Snowball Details'!K98*(1+'Snowball Details'!J$6/12)&lt;'Snowball Details'!J$7),0,IF('Snowball Details'!K98*(1+'Snowball Details'!J$6/12)-'Snowball Details'!J$7&lt;$V94-SUM(I94,G94,E94,C94),'Snowball Details'!K98*(1+'Snowball Details'!J$6/12)-'Snowball Details'!J$7,$V94-SUM(I94,G94,E94,C94))),0)</f>
        <v>0</v>
      </c>
      <c r="L94" s="26">
        <f>IFERROR(IF('Snowball Details'!M98*(1+'Snowball Details'!L$6/12)&gt;='Snowball Details'!L$7,0,'Snowball Details'!L$7-('Snowball Details'!M98*(1+'Snowball Details'!L$6/12))),0)</f>
        <v>220</v>
      </c>
      <c r="M94" s="26">
        <f>IFERROR(IF(OR('Snowball Details'!M98=0,'Snowball Details'!M98*(1+'Snowball Details'!L$6/12)&lt;'Snowball Details'!L$7),0,IF('Snowball Details'!M98*(1+'Snowball Details'!L$6/12)-'Snowball Details'!L$7&lt;$V94-SUM(K94,I94,G94,E94,C94),'Snowball Details'!M98*(1+'Snowball Details'!L$6/12)-'Snowball Details'!L$7,$V94-SUM(K94,I94,G94,E94,C94))),0)</f>
        <v>0</v>
      </c>
      <c r="N94" s="26">
        <f>IFERROR(IF('Snowball Details'!O98*(1+'Snowball Details'!N$6/12)&gt;='Snowball Details'!N$7,0,'Snowball Details'!N$7-('Snowball Details'!O98*(1+'Snowball Details'!N$6/12))),0)</f>
        <v>0</v>
      </c>
      <c r="O94" s="26">
        <f>IFERROR(IF(OR('Snowball Details'!O98=0,('Snowball Details'!O98*(1+'Snowball Details'!N$6/12)&lt;'Snowball Details'!N$7)),0,IF('Snowball Details'!O98*(1+'Snowball Details'!N$6/12)-'Snowball Details'!N$7&lt;$V94-SUM(M94,K94,I94,G94,E94,C94),'Snowball Details'!O98*(1+'Snowball Details'!N$6/12)-'Snowball Details'!N$7,$V94-SUM(M94,K94,I94,G94,E94,C94))),0)</f>
        <v>2841</v>
      </c>
      <c r="P94" s="26">
        <f>IFERROR(IF('Snowball Details'!Q98*(1+'Snowball Details'!P$6/12)&gt;='Snowball Details'!P$7,0,'Snowball Details'!P$7-('Snowball Details'!Q98*(1+'Snowball Details'!P$6/12))),0)</f>
        <v>0</v>
      </c>
      <c r="Q94" s="26">
        <f>IFERROR(IF(OR('Snowball Details'!Q98=0,('Snowball Details'!Q98*(1+'Snowball Details'!P$6/12)&lt;'Snowball Details'!P$7)),0,IF('Snowball Details'!Q98*(1+'Snowball Details'!P$6/12)-'Snowball Details'!P$7&lt;$V94-SUM(O94,M94,K94,I94,G94,E94,C94),'Snowball Details'!Q98*(1+'Snowball Details'!P$6/12)-'Snowball Details'!P$7,$V94-SUM(O94,M94,K94,I94,G94,E94,C94))),0)</f>
        <v>0</v>
      </c>
      <c r="R94" s="26">
        <f>IFERROR(IF('Snowball Details'!S98*(1+'Snowball Details'!R$6/12)&gt;='Snowball Details'!R$7,0,'Snowball Details'!R$7-('Snowball Details'!S98*(1+'Snowball Details'!R$6/12))),0)</f>
        <v>0</v>
      </c>
      <c r="S94" s="26">
        <f>IFERROR(IF(OR('Snowball Details'!S98=0,('Snowball Details'!S98*(1+'Snowball Details'!R$6/12)&lt;'Snowball Details'!R$7)),0,IF('Snowball Details'!S98*(1+'Snowball Details'!R$6/12)-'Snowball Details'!R$7&lt;$V94-SUM(Q94,O94,M94,K94,I94,G94,E94,C94),'Snowball Details'!S98*(1+'Snowball Details'!R$6/12)-'Snowball Details'!R$7,$V94-SUM(Q94,O94,M94,K94,I94,G94,E94,C94))),0)</f>
        <v>0</v>
      </c>
      <c r="T94" s="26">
        <f>IFERROR(IF('Snowball Details'!U98*(1+'Snowball Details'!T$6/12)&gt;='Snowball Details'!T$7,0,'Snowball Details'!T$7-('Snowball Details'!U98*(1+'Snowball Details'!T$6/12))),0)</f>
        <v>0</v>
      </c>
      <c r="U94" s="26">
        <f>IFERROR(IF(OR('Snowball Details'!U98=0,('Snowball Details'!U98*(1+'Snowball Details'!T$6/12)&lt;'Snowball Details'!T$7)),0,IF('Snowball Details'!U98*(1+'Snowball Details'!T$6/12)-'Snowball Details'!T$7&lt;$V94-SUM(S94,Q94,O94,M94,K94,I94,G94,E94,C94),'Snowball Details'!U98*(1+'Snowball Details'!T$6/12)-'Snowball Details'!T$7,$V94-SUM(S94,Q94,O94,M94,K94,I94,G94,E94,C94))),0)</f>
        <v>0</v>
      </c>
      <c r="V94" s="26">
        <f t="shared" si="4"/>
        <v>2841</v>
      </c>
      <c r="W94" s="26">
        <f t="shared" si="5"/>
        <v>2841</v>
      </c>
      <c r="X94" s="26">
        <f t="shared" si="6"/>
        <v>0</v>
      </c>
    </row>
    <row r="95" spans="1:24" x14ac:dyDescent="0.35">
      <c r="A95" s="9">
        <f t="shared" si="7"/>
        <v>47727</v>
      </c>
      <c r="B95" s="26">
        <f>IFERROR(IF('Snowball Details'!C99*(1+'Snowball Details'!B$6/12)&gt;='Snowball Details'!B$2+'Snowball Details'!B$7,0,'Snowball Details'!B$2+'Snowball Details'!B$7-('Snowball Details'!C99*(1+'Snowball Details'!B$6/12))),0)</f>
        <v>841</v>
      </c>
      <c r="C95" s="26">
        <f>IFERROR(IF(OR('Snowball Details'!C99=0,'Snowball Details'!C99*(1+'Snowball Details'!B$6/12)&lt;'Snowball Details'!B$7+'Snowball Details'!B$2),0,IF('Snowball Details'!C99*(1+'Snowball Details'!B$6/12)&lt;$V95,'Snowball Details'!C99*(1+'Snowball Details'!B$6/12)-'Snowball Details'!B$2-'Snowball Details'!B$7,SUM(D95,F95,H95,J95,L95,N95,P95,R95,T95))),0)</f>
        <v>0</v>
      </c>
      <c r="D95" s="26">
        <f>IFERROR(IF('Snowball Details'!E99*(1+'Snowball Details'!D$6/12)&gt;='Snowball Details'!D$7,0,'Snowball Details'!D$7-('Snowball Details'!E99*(1+'Snowball Details'!D$6/12))),0)</f>
        <v>240</v>
      </c>
      <c r="E95" s="26">
        <f>IFERROR(IF(OR('Snowball Details'!E99=0,'Snowball Details'!E99*(1+'Snowball Details'!D$6/12)&lt;'Snowball Details'!D$7),0,IF('Snowball Details'!E99*(1+'Snowball Details'!D$6/12)-'Snowball Details'!D$7&lt;$V95,'Snowball Details'!E99*(1+'Snowball Details'!D$6/12)-'Snowball Details'!D$7,SUM($V95-C95))),0)</f>
        <v>0</v>
      </c>
      <c r="F95" s="26">
        <f>IFERROR(IF('Snowball Details'!G99*(1+'Snowball Details'!F$6/12)&gt;='Snowball Details'!F$7,0,'Snowball Details'!F$7-('Snowball Details'!G99*(1+'Snowball Details'!F$6/12))),0)</f>
        <v>380</v>
      </c>
      <c r="G95" s="26">
        <f>IFERROR(IF(OR('Snowball Details'!G99=0,'Snowball Details'!G99*(1+'Snowball Details'!F$6/12)&lt;'Snowball Details'!F$7),0,IF('Snowball Details'!G99*(1+'Snowball Details'!F$6/12)-'Snowball Details'!F$7&lt;$V95-SUM(E95,C95),'Snowball Details'!G99*(1+'Snowball Details'!F$6/12)-'Snowball Details'!F$7,$V95-SUM(E95,C95))),0)</f>
        <v>0</v>
      </c>
      <c r="H95" s="26">
        <f>IFERROR(IF('Snowball Details'!I99*(1+'Snowball Details'!H$6/12)&gt;='Snowball Details'!H$7,0,'Snowball Details'!H$7-('Snowball Details'!I99*(1+'Snowball Details'!H$6/12))),0)</f>
        <v>600</v>
      </c>
      <c r="I95" s="26">
        <f>IFERROR(IF(OR('Snowball Details'!I99=0,'Snowball Details'!I99*(1+'Snowball Details'!H$6/12)&lt;'Snowball Details'!H$7),0,IF('Snowball Details'!I99*(1+'Snowball Details'!H$6/12)-'Snowball Details'!H$7&lt;$V95-SUM(G95,E95,C95),'Snowball Details'!I99*(1+'Snowball Details'!H$6/12)-'Snowball Details'!H$7,$V95-SUM(G95,E95,C95))),0)</f>
        <v>0</v>
      </c>
      <c r="J95" s="26">
        <f>IFERROR(IF('Snowball Details'!K99*(1+'Snowball Details'!J$6/12)&gt;='Snowball Details'!J$7,0,'Snowball Details'!J$7-('Snowball Details'!K99*(1+'Snowball Details'!J$6/12))),0)</f>
        <v>560</v>
      </c>
      <c r="K95" s="26">
        <f>IFERROR(IF(OR('Snowball Details'!K99=0,'Snowball Details'!K99*(1+'Snowball Details'!J$6/12)&lt;'Snowball Details'!J$7),0,IF('Snowball Details'!K99*(1+'Snowball Details'!J$6/12)-'Snowball Details'!J$7&lt;$V95-SUM(I95,G95,E95,C95),'Snowball Details'!K99*(1+'Snowball Details'!J$6/12)-'Snowball Details'!J$7,$V95-SUM(I95,G95,E95,C95))),0)</f>
        <v>0</v>
      </c>
      <c r="L95" s="26">
        <f>IFERROR(IF('Snowball Details'!M99*(1+'Snowball Details'!L$6/12)&gt;='Snowball Details'!L$7,0,'Snowball Details'!L$7-('Snowball Details'!M99*(1+'Snowball Details'!L$6/12))),0)</f>
        <v>220</v>
      </c>
      <c r="M95" s="26">
        <f>IFERROR(IF(OR('Snowball Details'!M99=0,'Snowball Details'!M99*(1+'Snowball Details'!L$6/12)&lt;'Snowball Details'!L$7),0,IF('Snowball Details'!M99*(1+'Snowball Details'!L$6/12)-'Snowball Details'!L$7&lt;$V95-SUM(K95,I95,G95,E95,C95),'Snowball Details'!M99*(1+'Snowball Details'!L$6/12)-'Snowball Details'!L$7,$V95-SUM(K95,I95,G95,E95,C95))),0)</f>
        <v>0</v>
      </c>
      <c r="N95" s="26">
        <f>IFERROR(IF('Snowball Details'!O99*(1+'Snowball Details'!N$6/12)&gt;='Snowball Details'!N$7,0,'Snowball Details'!N$7-('Snowball Details'!O99*(1+'Snowball Details'!N$6/12))),0)</f>
        <v>0</v>
      </c>
      <c r="O95" s="26">
        <f>IFERROR(IF(OR('Snowball Details'!O99=0,('Snowball Details'!O99*(1+'Snowball Details'!N$6/12)&lt;'Snowball Details'!N$7)),0,IF('Snowball Details'!O99*(1+'Snowball Details'!N$6/12)-'Snowball Details'!N$7&lt;$V95-SUM(M95,K95,I95,G95,E95,C95),'Snowball Details'!O99*(1+'Snowball Details'!N$6/12)-'Snowball Details'!N$7,$V95-SUM(M95,K95,I95,G95,E95,C95))),0)</f>
        <v>2841</v>
      </c>
      <c r="P95" s="26">
        <f>IFERROR(IF('Snowball Details'!Q99*(1+'Snowball Details'!P$6/12)&gt;='Snowball Details'!P$7,0,'Snowball Details'!P$7-('Snowball Details'!Q99*(1+'Snowball Details'!P$6/12))),0)</f>
        <v>0</v>
      </c>
      <c r="Q95" s="26">
        <f>IFERROR(IF(OR('Snowball Details'!Q99=0,('Snowball Details'!Q99*(1+'Snowball Details'!P$6/12)&lt;'Snowball Details'!P$7)),0,IF('Snowball Details'!Q99*(1+'Snowball Details'!P$6/12)-'Snowball Details'!P$7&lt;$V95-SUM(O95,M95,K95,I95,G95,E95,C95),'Snowball Details'!Q99*(1+'Snowball Details'!P$6/12)-'Snowball Details'!P$7,$V95-SUM(O95,M95,K95,I95,G95,E95,C95))),0)</f>
        <v>0</v>
      </c>
      <c r="R95" s="26">
        <f>IFERROR(IF('Snowball Details'!S99*(1+'Snowball Details'!R$6/12)&gt;='Snowball Details'!R$7,0,'Snowball Details'!R$7-('Snowball Details'!S99*(1+'Snowball Details'!R$6/12))),0)</f>
        <v>0</v>
      </c>
      <c r="S95" s="26">
        <f>IFERROR(IF(OR('Snowball Details'!S99=0,('Snowball Details'!S99*(1+'Snowball Details'!R$6/12)&lt;'Snowball Details'!R$7)),0,IF('Snowball Details'!S99*(1+'Snowball Details'!R$6/12)-'Snowball Details'!R$7&lt;$V95-SUM(Q95,O95,M95,K95,I95,G95,E95,C95),'Snowball Details'!S99*(1+'Snowball Details'!R$6/12)-'Snowball Details'!R$7,$V95-SUM(Q95,O95,M95,K95,I95,G95,E95,C95))),0)</f>
        <v>0</v>
      </c>
      <c r="T95" s="26">
        <f>IFERROR(IF('Snowball Details'!U99*(1+'Snowball Details'!T$6/12)&gt;='Snowball Details'!T$7,0,'Snowball Details'!T$7-('Snowball Details'!U99*(1+'Snowball Details'!T$6/12))),0)</f>
        <v>0</v>
      </c>
      <c r="U95" s="26">
        <f>IFERROR(IF(OR('Snowball Details'!U99=0,('Snowball Details'!U99*(1+'Snowball Details'!T$6/12)&lt;'Snowball Details'!T$7)),0,IF('Snowball Details'!U99*(1+'Snowball Details'!T$6/12)-'Snowball Details'!T$7&lt;$V95-SUM(S95,Q95,O95,M95,K95,I95,G95,E95,C95),'Snowball Details'!U99*(1+'Snowball Details'!T$6/12)-'Snowball Details'!T$7,$V95-SUM(S95,Q95,O95,M95,K95,I95,G95,E95,C95))),0)</f>
        <v>0</v>
      </c>
      <c r="V95" s="26">
        <f t="shared" si="4"/>
        <v>2841</v>
      </c>
      <c r="W95" s="26">
        <f t="shared" si="5"/>
        <v>2841</v>
      </c>
      <c r="X95" s="26">
        <f t="shared" si="6"/>
        <v>0</v>
      </c>
    </row>
    <row r="96" spans="1:24" x14ac:dyDescent="0.35">
      <c r="A96" s="9">
        <f t="shared" si="7"/>
        <v>47757</v>
      </c>
      <c r="B96" s="26">
        <f>IFERROR(IF('Snowball Details'!C100*(1+'Snowball Details'!B$6/12)&gt;='Snowball Details'!B$2+'Snowball Details'!B$7,0,'Snowball Details'!B$2+'Snowball Details'!B$7-('Snowball Details'!C100*(1+'Snowball Details'!B$6/12))),0)</f>
        <v>841</v>
      </c>
      <c r="C96" s="26">
        <f>IFERROR(IF(OR('Snowball Details'!C100=0,'Snowball Details'!C100*(1+'Snowball Details'!B$6/12)&lt;'Snowball Details'!B$7+'Snowball Details'!B$2),0,IF('Snowball Details'!C100*(1+'Snowball Details'!B$6/12)&lt;$V96,'Snowball Details'!C100*(1+'Snowball Details'!B$6/12)-'Snowball Details'!B$2-'Snowball Details'!B$7,SUM(D96,F96,H96,J96,L96,N96,P96,R96,T96))),0)</f>
        <v>0</v>
      </c>
      <c r="D96" s="26">
        <f>IFERROR(IF('Snowball Details'!E100*(1+'Snowball Details'!D$6/12)&gt;='Snowball Details'!D$7,0,'Snowball Details'!D$7-('Snowball Details'!E100*(1+'Snowball Details'!D$6/12))),0)</f>
        <v>240</v>
      </c>
      <c r="E96" s="26">
        <f>IFERROR(IF(OR('Snowball Details'!E100=0,'Snowball Details'!E100*(1+'Snowball Details'!D$6/12)&lt;'Snowball Details'!D$7),0,IF('Snowball Details'!E100*(1+'Snowball Details'!D$6/12)-'Snowball Details'!D$7&lt;$V96,'Snowball Details'!E100*(1+'Snowball Details'!D$6/12)-'Snowball Details'!D$7,SUM($V96-C96))),0)</f>
        <v>0</v>
      </c>
      <c r="F96" s="26">
        <f>IFERROR(IF('Snowball Details'!G100*(1+'Snowball Details'!F$6/12)&gt;='Snowball Details'!F$7,0,'Snowball Details'!F$7-('Snowball Details'!G100*(1+'Snowball Details'!F$6/12))),0)</f>
        <v>380</v>
      </c>
      <c r="G96" s="26">
        <f>IFERROR(IF(OR('Snowball Details'!G100=0,'Snowball Details'!G100*(1+'Snowball Details'!F$6/12)&lt;'Snowball Details'!F$7),0,IF('Snowball Details'!G100*(1+'Snowball Details'!F$6/12)-'Snowball Details'!F$7&lt;$V96-SUM(E96,C96),'Snowball Details'!G100*(1+'Snowball Details'!F$6/12)-'Snowball Details'!F$7,$V96-SUM(E96,C96))),0)</f>
        <v>0</v>
      </c>
      <c r="H96" s="26">
        <f>IFERROR(IF('Snowball Details'!I100*(1+'Snowball Details'!H$6/12)&gt;='Snowball Details'!H$7,0,'Snowball Details'!H$7-('Snowball Details'!I100*(1+'Snowball Details'!H$6/12))),0)</f>
        <v>600</v>
      </c>
      <c r="I96" s="26">
        <f>IFERROR(IF(OR('Snowball Details'!I100=0,'Snowball Details'!I100*(1+'Snowball Details'!H$6/12)&lt;'Snowball Details'!H$7),0,IF('Snowball Details'!I100*(1+'Snowball Details'!H$6/12)-'Snowball Details'!H$7&lt;$V96-SUM(G96,E96,C96),'Snowball Details'!I100*(1+'Snowball Details'!H$6/12)-'Snowball Details'!H$7,$V96-SUM(G96,E96,C96))),0)</f>
        <v>0</v>
      </c>
      <c r="J96" s="26">
        <f>IFERROR(IF('Snowball Details'!K100*(1+'Snowball Details'!J$6/12)&gt;='Snowball Details'!J$7,0,'Snowball Details'!J$7-('Snowball Details'!K100*(1+'Snowball Details'!J$6/12))),0)</f>
        <v>560</v>
      </c>
      <c r="K96" s="26">
        <f>IFERROR(IF(OR('Snowball Details'!K100=0,'Snowball Details'!K100*(1+'Snowball Details'!J$6/12)&lt;'Snowball Details'!J$7),0,IF('Snowball Details'!K100*(1+'Snowball Details'!J$6/12)-'Snowball Details'!J$7&lt;$V96-SUM(I96,G96,E96,C96),'Snowball Details'!K100*(1+'Snowball Details'!J$6/12)-'Snowball Details'!J$7,$V96-SUM(I96,G96,E96,C96))),0)</f>
        <v>0</v>
      </c>
      <c r="L96" s="26">
        <f>IFERROR(IF('Snowball Details'!M100*(1+'Snowball Details'!L$6/12)&gt;='Snowball Details'!L$7,0,'Snowball Details'!L$7-('Snowball Details'!M100*(1+'Snowball Details'!L$6/12))),0)</f>
        <v>220</v>
      </c>
      <c r="M96" s="26">
        <f>IFERROR(IF(OR('Snowball Details'!M100=0,'Snowball Details'!M100*(1+'Snowball Details'!L$6/12)&lt;'Snowball Details'!L$7),0,IF('Snowball Details'!M100*(1+'Snowball Details'!L$6/12)-'Snowball Details'!L$7&lt;$V96-SUM(K96,I96,G96,E96,C96),'Snowball Details'!M100*(1+'Snowball Details'!L$6/12)-'Snowball Details'!L$7,$V96-SUM(K96,I96,G96,E96,C96))),0)</f>
        <v>0</v>
      </c>
      <c r="N96" s="26">
        <f>IFERROR(IF('Snowball Details'!O100*(1+'Snowball Details'!N$6/12)&gt;='Snowball Details'!N$7,0,'Snowball Details'!N$7-('Snowball Details'!O100*(1+'Snowball Details'!N$6/12))),0)</f>
        <v>0</v>
      </c>
      <c r="O96" s="26">
        <f>IFERROR(IF(OR('Snowball Details'!O100=0,('Snowball Details'!O100*(1+'Snowball Details'!N$6/12)&lt;'Snowball Details'!N$7)),0,IF('Snowball Details'!O100*(1+'Snowball Details'!N$6/12)-'Snowball Details'!N$7&lt;$V96-SUM(M96,K96,I96,G96,E96,C96),'Snowball Details'!O100*(1+'Snowball Details'!N$6/12)-'Snowball Details'!N$7,$V96-SUM(M96,K96,I96,G96,E96,C96))),0)</f>
        <v>2841</v>
      </c>
      <c r="P96" s="26">
        <f>IFERROR(IF('Snowball Details'!Q100*(1+'Snowball Details'!P$6/12)&gt;='Snowball Details'!P$7,0,'Snowball Details'!P$7-('Snowball Details'!Q100*(1+'Snowball Details'!P$6/12))),0)</f>
        <v>0</v>
      </c>
      <c r="Q96" s="26">
        <f>IFERROR(IF(OR('Snowball Details'!Q100=0,('Snowball Details'!Q100*(1+'Snowball Details'!P$6/12)&lt;'Snowball Details'!P$7)),0,IF('Snowball Details'!Q100*(1+'Snowball Details'!P$6/12)-'Snowball Details'!P$7&lt;$V96-SUM(O96,M96,K96,I96,G96,E96,C96),'Snowball Details'!Q100*(1+'Snowball Details'!P$6/12)-'Snowball Details'!P$7,$V96-SUM(O96,M96,K96,I96,G96,E96,C96))),0)</f>
        <v>0</v>
      </c>
      <c r="R96" s="26">
        <f>IFERROR(IF('Snowball Details'!S100*(1+'Snowball Details'!R$6/12)&gt;='Snowball Details'!R$7,0,'Snowball Details'!R$7-('Snowball Details'!S100*(1+'Snowball Details'!R$6/12))),0)</f>
        <v>0</v>
      </c>
      <c r="S96" s="26">
        <f>IFERROR(IF(OR('Snowball Details'!S100=0,('Snowball Details'!S100*(1+'Snowball Details'!R$6/12)&lt;'Snowball Details'!R$7)),0,IF('Snowball Details'!S100*(1+'Snowball Details'!R$6/12)-'Snowball Details'!R$7&lt;$V96-SUM(Q96,O96,M96,K96,I96,G96,E96,C96),'Snowball Details'!S100*(1+'Snowball Details'!R$6/12)-'Snowball Details'!R$7,$V96-SUM(Q96,O96,M96,K96,I96,G96,E96,C96))),0)</f>
        <v>0</v>
      </c>
      <c r="T96" s="26">
        <f>IFERROR(IF('Snowball Details'!U100*(1+'Snowball Details'!T$6/12)&gt;='Snowball Details'!T$7,0,'Snowball Details'!T$7-('Snowball Details'!U100*(1+'Snowball Details'!T$6/12))),0)</f>
        <v>0</v>
      </c>
      <c r="U96" s="26">
        <f>IFERROR(IF(OR('Snowball Details'!U100=0,('Snowball Details'!U100*(1+'Snowball Details'!T$6/12)&lt;'Snowball Details'!T$7)),0,IF('Snowball Details'!U100*(1+'Snowball Details'!T$6/12)-'Snowball Details'!T$7&lt;$V96-SUM(S96,Q96,O96,M96,K96,I96,G96,E96,C96),'Snowball Details'!U100*(1+'Snowball Details'!T$6/12)-'Snowball Details'!T$7,$V96-SUM(S96,Q96,O96,M96,K96,I96,G96,E96,C96))),0)</f>
        <v>0</v>
      </c>
      <c r="V96" s="26">
        <f t="shared" si="4"/>
        <v>2841</v>
      </c>
      <c r="W96" s="26">
        <f t="shared" si="5"/>
        <v>2841</v>
      </c>
      <c r="X96" s="26">
        <f t="shared" si="6"/>
        <v>0</v>
      </c>
    </row>
    <row r="97" spans="1:24" x14ac:dyDescent="0.35">
      <c r="A97" s="9">
        <f t="shared" si="7"/>
        <v>47788</v>
      </c>
      <c r="B97" s="26">
        <f>IFERROR(IF('Snowball Details'!C101*(1+'Snowball Details'!B$6/12)&gt;='Snowball Details'!B$2+'Snowball Details'!B$7,0,'Snowball Details'!B$2+'Snowball Details'!B$7-('Snowball Details'!C101*(1+'Snowball Details'!B$6/12))),0)</f>
        <v>841</v>
      </c>
      <c r="C97" s="26">
        <f>IFERROR(IF(OR('Snowball Details'!C101=0,'Snowball Details'!C101*(1+'Snowball Details'!B$6/12)&lt;'Snowball Details'!B$7+'Snowball Details'!B$2),0,IF('Snowball Details'!C101*(1+'Snowball Details'!B$6/12)&lt;$V97,'Snowball Details'!C101*(1+'Snowball Details'!B$6/12)-'Snowball Details'!B$2-'Snowball Details'!B$7,SUM(D97,F97,H97,J97,L97,N97,P97,R97,T97))),0)</f>
        <v>0</v>
      </c>
      <c r="D97" s="26">
        <f>IFERROR(IF('Snowball Details'!E101*(1+'Snowball Details'!D$6/12)&gt;='Snowball Details'!D$7,0,'Snowball Details'!D$7-('Snowball Details'!E101*(1+'Snowball Details'!D$6/12))),0)</f>
        <v>240</v>
      </c>
      <c r="E97" s="26">
        <f>IFERROR(IF(OR('Snowball Details'!E101=0,'Snowball Details'!E101*(1+'Snowball Details'!D$6/12)&lt;'Snowball Details'!D$7),0,IF('Snowball Details'!E101*(1+'Snowball Details'!D$6/12)-'Snowball Details'!D$7&lt;$V97,'Snowball Details'!E101*(1+'Snowball Details'!D$6/12)-'Snowball Details'!D$7,SUM($V97-C97))),0)</f>
        <v>0</v>
      </c>
      <c r="F97" s="26">
        <f>IFERROR(IF('Snowball Details'!G101*(1+'Snowball Details'!F$6/12)&gt;='Snowball Details'!F$7,0,'Snowball Details'!F$7-('Snowball Details'!G101*(1+'Snowball Details'!F$6/12))),0)</f>
        <v>380</v>
      </c>
      <c r="G97" s="26">
        <f>IFERROR(IF(OR('Snowball Details'!G101=0,'Snowball Details'!G101*(1+'Snowball Details'!F$6/12)&lt;'Snowball Details'!F$7),0,IF('Snowball Details'!G101*(1+'Snowball Details'!F$6/12)-'Snowball Details'!F$7&lt;$V97-SUM(E97,C97),'Snowball Details'!G101*(1+'Snowball Details'!F$6/12)-'Snowball Details'!F$7,$V97-SUM(E97,C97))),0)</f>
        <v>0</v>
      </c>
      <c r="H97" s="26">
        <f>IFERROR(IF('Snowball Details'!I101*(1+'Snowball Details'!H$6/12)&gt;='Snowball Details'!H$7,0,'Snowball Details'!H$7-('Snowball Details'!I101*(1+'Snowball Details'!H$6/12))),0)</f>
        <v>600</v>
      </c>
      <c r="I97" s="26">
        <f>IFERROR(IF(OR('Snowball Details'!I101=0,'Snowball Details'!I101*(1+'Snowball Details'!H$6/12)&lt;'Snowball Details'!H$7),0,IF('Snowball Details'!I101*(1+'Snowball Details'!H$6/12)-'Snowball Details'!H$7&lt;$V97-SUM(G97,E97,C97),'Snowball Details'!I101*(1+'Snowball Details'!H$6/12)-'Snowball Details'!H$7,$V97-SUM(G97,E97,C97))),0)</f>
        <v>0</v>
      </c>
      <c r="J97" s="26">
        <f>IFERROR(IF('Snowball Details'!K101*(1+'Snowball Details'!J$6/12)&gt;='Snowball Details'!J$7,0,'Snowball Details'!J$7-('Snowball Details'!K101*(1+'Snowball Details'!J$6/12))),0)</f>
        <v>560</v>
      </c>
      <c r="K97" s="26">
        <f>IFERROR(IF(OR('Snowball Details'!K101=0,'Snowball Details'!K101*(1+'Snowball Details'!J$6/12)&lt;'Snowball Details'!J$7),0,IF('Snowball Details'!K101*(1+'Snowball Details'!J$6/12)-'Snowball Details'!J$7&lt;$V97-SUM(I97,G97,E97,C97),'Snowball Details'!K101*(1+'Snowball Details'!J$6/12)-'Snowball Details'!J$7,$V97-SUM(I97,G97,E97,C97))),0)</f>
        <v>0</v>
      </c>
      <c r="L97" s="26">
        <f>IFERROR(IF('Snowball Details'!M101*(1+'Snowball Details'!L$6/12)&gt;='Snowball Details'!L$7,0,'Snowball Details'!L$7-('Snowball Details'!M101*(1+'Snowball Details'!L$6/12))),0)</f>
        <v>220</v>
      </c>
      <c r="M97" s="26">
        <f>IFERROR(IF(OR('Snowball Details'!M101=0,'Snowball Details'!M101*(1+'Snowball Details'!L$6/12)&lt;'Snowball Details'!L$7),0,IF('Snowball Details'!M101*(1+'Snowball Details'!L$6/12)-'Snowball Details'!L$7&lt;$V97-SUM(K97,I97,G97,E97,C97),'Snowball Details'!M101*(1+'Snowball Details'!L$6/12)-'Snowball Details'!L$7,$V97-SUM(K97,I97,G97,E97,C97))),0)</f>
        <v>0</v>
      </c>
      <c r="N97" s="26">
        <f>IFERROR(IF('Snowball Details'!O101*(1+'Snowball Details'!N$6/12)&gt;='Snowball Details'!N$7,0,'Snowball Details'!N$7-('Snowball Details'!O101*(1+'Snowball Details'!N$6/12))),0)</f>
        <v>0</v>
      </c>
      <c r="O97" s="26">
        <f>IFERROR(IF(OR('Snowball Details'!O101=0,('Snowball Details'!O101*(1+'Snowball Details'!N$6/12)&lt;'Snowball Details'!N$7)),0,IF('Snowball Details'!O101*(1+'Snowball Details'!N$6/12)-'Snowball Details'!N$7&lt;$V97-SUM(M97,K97,I97,G97,E97,C97),'Snowball Details'!O101*(1+'Snowball Details'!N$6/12)-'Snowball Details'!N$7,$V97-SUM(M97,K97,I97,G97,E97,C97))),0)</f>
        <v>2841</v>
      </c>
      <c r="P97" s="26">
        <f>IFERROR(IF('Snowball Details'!Q101*(1+'Snowball Details'!P$6/12)&gt;='Snowball Details'!P$7,0,'Snowball Details'!P$7-('Snowball Details'!Q101*(1+'Snowball Details'!P$6/12))),0)</f>
        <v>0</v>
      </c>
      <c r="Q97" s="26">
        <f>IFERROR(IF(OR('Snowball Details'!Q101=0,('Snowball Details'!Q101*(1+'Snowball Details'!P$6/12)&lt;'Snowball Details'!P$7)),0,IF('Snowball Details'!Q101*(1+'Snowball Details'!P$6/12)-'Snowball Details'!P$7&lt;$V97-SUM(O97,M97,K97,I97,G97,E97,C97),'Snowball Details'!Q101*(1+'Snowball Details'!P$6/12)-'Snowball Details'!P$7,$V97-SUM(O97,M97,K97,I97,G97,E97,C97))),0)</f>
        <v>0</v>
      </c>
      <c r="R97" s="26">
        <f>IFERROR(IF('Snowball Details'!S101*(1+'Snowball Details'!R$6/12)&gt;='Snowball Details'!R$7,0,'Snowball Details'!R$7-('Snowball Details'!S101*(1+'Snowball Details'!R$6/12))),0)</f>
        <v>0</v>
      </c>
      <c r="S97" s="26">
        <f>IFERROR(IF(OR('Snowball Details'!S101=0,('Snowball Details'!S101*(1+'Snowball Details'!R$6/12)&lt;'Snowball Details'!R$7)),0,IF('Snowball Details'!S101*(1+'Snowball Details'!R$6/12)-'Snowball Details'!R$7&lt;$V97-SUM(Q97,O97,M97,K97,I97,G97,E97,C97),'Snowball Details'!S101*(1+'Snowball Details'!R$6/12)-'Snowball Details'!R$7,$V97-SUM(Q97,O97,M97,K97,I97,G97,E97,C97))),0)</f>
        <v>0</v>
      </c>
      <c r="T97" s="26">
        <f>IFERROR(IF('Snowball Details'!U101*(1+'Snowball Details'!T$6/12)&gt;='Snowball Details'!T$7,0,'Snowball Details'!T$7-('Snowball Details'!U101*(1+'Snowball Details'!T$6/12))),0)</f>
        <v>0</v>
      </c>
      <c r="U97" s="26">
        <f>IFERROR(IF(OR('Snowball Details'!U101=0,('Snowball Details'!U101*(1+'Snowball Details'!T$6/12)&lt;'Snowball Details'!T$7)),0,IF('Snowball Details'!U101*(1+'Snowball Details'!T$6/12)-'Snowball Details'!T$7&lt;$V97-SUM(S97,Q97,O97,M97,K97,I97,G97,E97,C97),'Snowball Details'!U101*(1+'Snowball Details'!T$6/12)-'Snowball Details'!T$7,$V97-SUM(S97,Q97,O97,M97,K97,I97,G97,E97,C97))),0)</f>
        <v>0</v>
      </c>
      <c r="V97" s="26">
        <f t="shared" si="4"/>
        <v>2841</v>
      </c>
      <c r="W97" s="26">
        <f t="shared" si="5"/>
        <v>2841</v>
      </c>
      <c r="X97" s="26">
        <f t="shared" si="6"/>
        <v>0</v>
      </c>
    </row>
    <row r="98" spans="1:24" x14ac:dyDescent="0.35">
      <c r="A98" s="9">
        <f t="shared" si="7"/>
        <v>47818</v>
      </c>
      <c r="B98" s="26">
        <f>IFERROR(IF('Snowball Details'!C102*(1+'Snowball Details'!B$6/12)&gt;='Snowball Details'!B$2+'Snowball Details'!B$7,0,'Snowball Details'!B$2+'Snowball Details'!B$7-('Snowball Details'!C102*(1+'Snowball Details'!B$6/12))),0)</f>
        <v>841</v>
      </c>
      <c r="C98" s="26">
        <f>IFERROR(IF(OR('Snowball Details'!C102=0,'Snowball Details'!C102*(1+'Snowball Details'!B$6/12)&lt;'Snowball Details'!B$7+'Snowball Details'!B$2),0,IF('Snowball Details'!C102*(1+'Snowball Details'!B$6/12)&lt;$V98,'Snowball Details'!C102*(1+'Snowball Details'!B$6/12)-'Snowball Details'!B$2-'Snowball Details'!B$7,SUM(D98,F98,H98,J98,L98,N98,P98,R98,T98))),0)</f>
        <v>0</v>
      </c>
      <c r="D98" s="26">
        <f>IFERROR(IF('Snowball Details'!E102*(1+'Snowball Details'!D$6/12)&gt;='Snowball Details'!D$7,0,'Snowball Details'!D$7-('Snowball Details'!E102*(1+'Snowball Details'!D$6/12))),0)</f>
        <v>240</v>
      </c>
      <c r="E98" s="26">
        <f>IFERROR(IF(OR('Snowball Details'!E102=0,'Snowball Details'!E102*(1+'Snowball Details'!D$6/12)&lt;'Snowball Details'!D$7),0,IF('Snowball Details'!E102*(1+'Snowball Details'!D$6/12)-'Snowball Details'!D$7&lt;$V98,'Snowball Details'!E102*(1+'Snowball Details'!D$6/12)-'Snowball Details'!D$7,SUM($V98-C98))),0)</f>
        <v>0</v>
      </c>
      <c r="F98" s="26">
        <f>IFERROR(IF('Snowball Details'!G102*(1+'Snowball Details'!F$6/12)&gt;='Snowball Details'!F$7,0,'Snowball Details'!F$7-('Snowball Details'!G102*(1+'Snowball Details'!F$6/12))),0)</f>
        <v>380</v>
      </c>
      <c r="G98" s="26">
        <f>IFERROR(IF(OR('Snowball Details'!G102=0,'Snowball Details'!G102*(1+'Snowball Details'!F$6/12)&lt;'Snowball Details'!F$7),0,IF('Snowball Details'!G102*(1+'Snowball Details'!F$6/12)-'Snowball Details'!F$7&lt;$V98-SUM(E98,C98),'Snowball Details'!G102*(1+'Snowball Details'!F$6/12)-'Snowball Details'!F$7,$V98-SUM(E98,C98))),0)</f>
        <v>0</v>
      </c>
      <c r="H98" s="26">
        <f>IFERROR(IF('Snowball Details'!I102*(1+'Snowball Details'!H$6/12)&gt;='Snowball Details'!H$7,0,'Snowball Details'!H$7-('Snowball Details'!I102*(1+'Snowball Details'!H$6/12))),0)</f>
        <v>600</v>
      </c>
      <c r="I98" s="26">
        <f>IFERROR(IF(OR('Snowball Details'!I102=0,'Snowball Details'!I102*(1+'Snowball Details'!H$6/12)&lt;'Snowball Details'!H$7),0,IF('Snowball Details'!I102*(1+'Snowball Details'!H$6/12)-'Snowball Details'!H$7&lt;$V98-SUM(G98,E98,C98),'Snowball Details'!I102*(1+'Snowball Details'!H$6/12)-'Snowball Details'!H$7,$V98-SUM(G98,E98,C98))),0)</f>
        <v>0</v>
      </c>
      <c r="J98" s="26">
        <f>IFERROR(IF('Snowball Details'!K102*(1+'Snowball Details'!J$6/12)&gt;='Snowball Details'!J$7,0,'Snowball Details'!J$7-('Snowball Details'!K102*(1+'Snowball Details'!J$6/12))),0)</f>
        <v>560</v>
      </c>
      <c r="K98" s="26">
        <f>IFERROR(IF(OR('Snowball Details'!K102=0,'Snowball Details'!K102*(1+'Snowball Details'!J$6/12)&lt;'Snowball Details'!J$7),0,IF('Snowball Details'!K102*(1+'Snowball Details'!J$6/12)-'Snowball Details'!J$7&lt;$V98-SUM(I98,G98,E98,C98),'Snowball Details'!K102*(1+'Snowball Details'!J$6/12)-'Snowball Details'!J$7,$V98-SUM(I98,G98,E98,C98))),0)</f>
        <v>0</v>
      </c>
      <c r="L98" s="26">
        <f>IFERROR(IF('Snowball Details'!M102*(1+'Snowball Details'!L$6/12)&gt;='Snowball Details'!L$7,0,'Snowball Details'!L$7-('Snowball Details'!M102*(1+'Snowball Details'!L$6/12))),0)</f>
        <v>220</v>
      </c>
      <c r="M98" s="26">
        <f>IFERROR(IF(OR('Snowball Details'!M102=0,'Snowball Details'!M102*(1+'Snowball Details'!L$6/12)&lt;'Snowball Details'!L$7),0,IF('Snowball Details'!M102*(1+'Snowball Details'!L$6/12)-'Snowball Details'!L$7&lt;$V98-SUM(K98,I98,G98,E98,C98),'Snowball Details'!M102*(1+'Snowball Details'!L$6/12)-'Snowball Details'!L$7,$V98-SUM(K98,I98,G98,E98,C98))),0)</f>
        <v>0</v>
      </c>
      <c r="N98" s="26">
        <f>IFERROR(IF('Snowball Details'!O102*(1+'Snowball Details'!N$6/12)&gt;='Snowball Details'!N$7,0,'Snowball Details'!N$7-('Snowball Details'!O102*(1+'Snowball Details'!N$6/12))),0)</f>
        <v>0</v>
      </c>
      <c r="O98" s="26">
        <f>IFERROR(IF(OR('Snowball Details'!O102=0,('Snowball Details'!O102*(1+'Snowball Details'!N$6/12)&lt;'Snowball Details'!N$7)),0,IF('Snowball Details'!O102*(1+'Snowball Details'!N$6/12)-'Snowball Details'!N$7&lt;$V98-SUM(M98,K98,I98,G98,E98,C98),'Snowball Details'!O102*(1+'Snowball Details'!N$6/12)-'Snowball Details'!N$7,$V98-SUM(M98,K98,I98,G98,E98,C98))),0)</f>
        <v>2841</v>
      </c>
      <c r="P98" s="26">
        <f>IFERROR(IF('Snowball Details'!Q102*(1+'Snowball Details'!P$6/12)&gt;='Snowball Details'!P$7,0,'Snowball Details'!P$7-('Snowball Details'!Q102*(1+'Snowball Details'!P$6/12))),0)</f>
        <v>0</v>
      </c>
      <c r="Q98" s="26">
        <f>IFERROR(IF(OR('Snowball Details'!Q102=0,('Snowball Details'!Q102*(1+'Snowball Details'!P$6/12)&lt;'Snowball Details'!P$7)),0,IF('Snowball Details'!Q102*(1+'Snowball Details'!P$6/12)-'Snowball Details'!P$7&lt;$V98-SUM(O98,M98,K98,I98,G98,E98,C98),'Snowball Details'!Q102*(1+'Snowball Details'!P$6/12)-'Snowball Details'!P$7,$V98-SUM(O98,M98,K98,I98,G98,E98,C98))),0)</f>
        <v>0</v>
      </c>
      <c r="R98" s="26">
        <f>IFERROR(IF('Snowball Details'!S102*(1+'Snowball Details'!R$6/12)&gt;='Snowball Details'!R$7,0,'Snowball Details'!R$7-('Snowball Details'!S102*(1+'Snowball Details'!R$6/12))),0)</f>
        <v>0</v>
      </c>
      <c r="S98" s="26">
        <f>IFERROR(IF(OR('Snowball Details'!S102=0,('Snowball Details'!S102*(1+'Snowball Details'!R$6/12)&lt;'Snowball Details'!R$7)),0,IF('Snowball Details'!S102*(1+'Snowball Details'!R$6/12)-'Snowball Details'!R$7&lt;$V98-SUM(Q98,O98,M98,K98,I98,G98,E98,C98),'Snowball Details'!S102*(1+'Snowball Details'!R$6/12)-'Snowball Details'!R$7,$V98-SUM(Q98,O98,M98,K98,I98,G98,E98,C98))),0)</f>
        <v>0</v>
      </c>
      <c r="T98" s="26">
        <f>IFERROR(IF('Snowball Details'!U102*(1+'Snowball Details'!T$6/12)&gt;='Snowball Details'!T$7,0,'Snowball Details'!T$7-('Snowball Details'!U102*(1+'Snowball Details'!T$6/12))),0)</f>
        <v>0</v>
      </c>
      <c r="U98" s="26">
        <f>IFERROR(IF(OR('Snowball Details'!U102=0,('Snowball Details'!U102*(1+'Snowball Details'!T$6/12)&lt;'Snowball Details'!T$7)),0,IF('Snowball Details'!U102*(1+'Snowball Details'!T$6/12)-'Snowball Details'!T$7&lt;$V98-SUM(S98,Q98,O98,M98,K98,I98,G98,E98,C98),'Snowball Details'!U102*(1+'Snowball Details'!T$6/12)-'Snowball Details'!T$7,$V98-SUM(S98,Q98,O98,M98,K98,I98,G98,E98,C98))),0)</f>
        <v>0</v>
      </c>
      <c r="V98" s="26">
        <f t="shared" si="4"/>
        <v>2841</v>
      </c>
      <c r="W98" s="26">
        <f t="shared" si="5"/>
        <v>2841</v>
      </c>
      <c r="X98" s="26">
        <f t="shared" si="6"/>
        <v>0</v>
      </c>
    </row>
    <row r="99" spans="1:24" x14ac:dyDescent="0.35">
      <c r="A99" s="9">
        <f t="shared" si="7"/>
        <v>47849</v>
      </c>
      <c r="B99" s="26">
        <f>IFERROR(IF('Snowball Details'!C103*(1+'Snowball Details'!B$6/12)&gt;='Snowball Details'!B$2+'Snowball Details'!B$7,0,'Snowball Details'!B$2+'Snowball Details'!B$7-('Snowball Details'!C103*(1+'Snowball Details'!B$6/12))),0)</f>
        <v>841</v>
      </c>
      <c r="C99" s="26">
        <f>IFERROR(IF(OR('Snowball Details'!C103=0,'Snowball Details'!C103*(1+'Snowball Details'!B$6/12)&lt;'Snowball Details'!B$7+'Snowball Details'!B$2),0,IF('Snowball Details'!C103*(1+'Snowball Details'!B$6/12)&lt;$V99,'Snowball Details'!C103*(1+'Snowball Details'!B$6/12)-'Snowball Details'!B$2-'Snowball Details'!B$7,SUM(D99,F99,H99,J99,L99,N99,P99,R99,T99))),0)</f>
        <v>0</v>
      </c>
      <c r="D99" s="26">
        <f>IFERROR(IF('Snowball Details'!E103*(1+'Snowball Details'!D$6/12)&gt;='Snowball Details'!D$7,0,'Snowball Details'!D$7-('Snowball Details'!E103*(1+'Snowball Details'!D$6/12))),0)</f>
        <v>240</v>
      </c>
      <c r="E99" s="26">
        <f>IFERROR(IF(OR('Snowball Details'!E103=0,'Snowball Details'!E103*(1+'Snowball Details'!D$6/12)&lt;'Snowball Details'!D$7),0,IF('Snowball Details'!E103*(1+'Snowball Details'!D$6/12)-'Snowball Details'!D$7&lt;$V99,'Snowball Details'!E103*(1+'Snowball Details'!D$6/12)-'Snowball Details'!D$7,SUM($V99-C99))),0)</f>
        <v>0</v>
      </c>
      <c r="F99" s="26">
        <f>IFERROR(IF('Snowball Details'!G103*(1+'Snowball Details'!F$6/12)&gt;='Snowball Details'!F$7,0,'Snowball Details'!F$7-('Snowball Details'!G103*(1+'Snowball Details'!F$6/12))),0)</f>
        <v>380</v>
      </c>
      <c r="G99" s="26">
        <f>IFERROR(IF(OR('Snowball Details'!G103=0,'Snowball Details'!G103*(1+'Snowball Details'!F$6/12)&lt;'Snowball Details'!F$7),0,IF('Snowball Details'!G103*(1+'Snowball Details'!F$6/12)-'Snowball Details'!F$7&lt;$V99-SUM(E99,C99),'Snowball Details'!G103*(1+'Snowball Details'!F$6/12)-'Snowball Details'!F$7,$V99-SUM(E99,C99))),0)</f>
        <v>0</v>
      </c>
      <c r="H99" s="26">
        <f>IFERROR(IF('Snowball Details'!I103*(1+'Snowball Details'!H$6/12)&gt;='Snowball Details'!H$7,0,'Snowball Details'!H$7-('Snowball Details'!I103*(1+'Snowball Details'!H$6/12))),0)</f>
        <v>600</v>
      </c>
      <c r="I99" s="26">
        <f>IFERROR(IF(OR('Snowball Details'!I103=0,'Snowball Details'!I103*(1+'Snowball Details'!H$6/12)&lt;'Snowball Details'!H$7),0,IF('Snowball Details'!I103*(1+'Snowball Details'!H$6/12)-'Snowball Details'!H$7&lt;$V99-SUM(G99,E99,C99),'Snowball Details'!I103*(1+'Snowball Details'!H$6/12)-'Snowball Details'!H$7,$V99-SUM(G99,E99,C99))),0)</f>
        <v>0</v>
      </c>
      <c r="J99" s="26">
        <f>IFERROR(IF('Snowball Details'!K103*(1+'Snowball Details'!J$6/12)&gt;='Snowball Details'!J$7,0,'Snowball Details'!J$7-('Snowball Details'!K103*(1+'Snowball Details'!J$6/12))),0)</f>
        <v>560</v>
      </c>
      <c r="K99" s="26">
        <f>IFERROR(IF(OR('Snowball Details'!K103=0,'Snowball Details'!K103*(1+'Snowball Details'!J$6/12)&lt;'Snowball Details'!J$7),0,IF('Snowball Details'!K103*(1+'Snowball Details'!J$6/12)-'Snowball Details'!J$7&lt;$V99-SUM(I99,G99,E99,C99),'Snowball Details'!K103*(1+'Snowball Details'!J$6/12)-'Snowball Details'!J$7,$V99-SUM(I99,G99,E99,C99))),0)</f>
        <v>0</v>
      </c>
      <c r="L99" s="26">
        <f>IFERROR(IF('Snowball Details'!M103*(1+'Snowball Details'!L$6/12)&gt;='Snowball Details'!L$7,0,'Snowball Details'!L$7-('Snowball Details'!M103*(1+'Snowball Details'!L$6/12))),0)</f>
        <v>220</v>
      </c>
      <c r="M99" s="26">
        <f>IFERROR(IF(OR('Snowball Details'!M103=0,'Snowball Details'!M103*(1+'Snowball Details'!L$6/12)&lt;'Snowball Details'!L$7),0,IF('Snowball Details'!M103*(1+'Snowball Details'!L$6/12)-'Snowball Details'!L$7&lt;$V99-SUM(K99,I99,G99,E99,C99),'Snowball Details'!M103*(1+'Snowball Details'!L$6/12)-'Snowball Details'!L$7,$V99-SUM(K99,I99,G99,E99,C99))),0)</f>
        <v>0</v>
      </c>
      <c r="N99" s="26">
        <f>IFERROR(IF('Snowball Details'!O103*(1+'Snowball Details'!N$6/12)&gt;='Snowball Details'!N$7,0,'Snowball Details'!N$7-('Snowball Details'!O103*(1+'Snowball Details'!N$6/12))),0)</f>
        <v>0</v>
      </c>
      <c r="O99" s="26">
        <f>IFERROR(IF(OR('Snowball Details'!O103=0,('Snowball Details'!O103*(1+'Snowball Details'!N$6/12)&lt;'Snowball Details'!N$7)),0,IF('Snowball Details'!O103*(1+'Snowball Details'!N$6/12)-'Snowball Details'!N$7&lt;$V99-SUM(M99,K99,I99,G99,E99,C99),'Snowball Details'!O103*(1+'Snowball Details'!N$6/12)-'Snowball Details'!N$7,$V99-SUM(M99,K99,I99,G99,E99,C99))),0)</f>
        <v>2841</v>
      </c>
      <c r="P99" s="26">
        <f>IFERROR(IF('Snowball Details'!Q103*(1+'Snowball Details'!P$6/12)&gt;='Snowball Details'!P$7,0,'Snowball Details'!P$7-('Snowball Details'!Q103*(1+'Snowball Details'!P$6/12))),0)</f>
        <v>0</v>
      </c>
      <c r="Q99" s="26">
        <f>IFERROR(IF(OR('Snowball Details'!Q103=0,('Snowball Details'!Q103*(1+'Snowball Details'!P$6/12)&lt;'Snowball Details'!P$7)),0,IF('Snowball Details'!Q103*(1+'Snowball Details'!P$6/12)-'Snowball Details'!P$7&lt;$V99-SUM(O99,M99,K99,I99,G99,E99,C99),'Snowball Details'!Q103*(1+'Snowball Details'!P$6/12)-'Snowball Details'!P$7,$V99-SUM(O99,M99,K99,I99,G99,E99,C99))),0)</f>
        <v>0</v>
      </c>
      <c r="R99" s="26">
        <f>IFERROR(IF('Snowball Details'!S103*(1+'Snowball Details'!R$6/12)&gt;='Snowball Details'!R$7,0,'Snowball Details'!R$7-('Snowball Details'!S103*(1+'Snowball Details'!R$6/12))),0)</f>
        <v>0</v>
      </c>
      <c r="S99" s="26">
        <f>IFERROR(IF(OR('Snowball Details'!S103=0,('Snowball Details'!S103*(1+'Snowball Details'!R$6/12)&lt;'Snowball Details'!R$7)),0,IF('Snowball Details'!S103*(1+'Snowball Details'!R$6/12)-'Snowball Details'!R$7&lt;$V99-SUM(Q99,O99,M99,K99,I99,G99,E99,C99),'Snowball Details'!S103*(1+'Snowball Details'!R$6/12)-'Snowball Details'!R$7,$V99-SUM(Q99,O99,M99,K99,I99,G99,E99,C99))),0)</f>
        <v>0</v>
      </c>
      <c r="T99" s="26">
        <f>IFERROR(IF('Snowball Details'!U103*(1+'Snowball Details'!T$6/12)&gt;='Snowball Details'!T$7,0,'Snowball Details'!T$7-('Snowball Details'!U103*(1+'Snowball Details'!T$6/12))),0)</f>
        <v>0</v>
      </c>
      <c r="U99" s="26">
        <f>IFERROR(IF(OR('Snowball Details'!U103=0,('Snowball Details'!U103*(1+'Snowball Details'!T$6/12)&lt;'Snowball Details'!T$7)),0,IF('Snowball Details'!U103*(1+'Snowball Details'!T$6/12)-'Snowball Details'!T$7&lt;$V99-SUM(S99,Q99,O99,M99,K99,I99,G99,E99,C99),'Snowball Details'!U103*(1+'Snowball Details'!T$6/12)-'Snowball Details'!T$7,$V99-SUM(S99,Q99,O99,M99,K99,I99,G99,E99,C99))),0)</f>
        <v>0</v>
      </c>
      <c r="V99" s="26">
        <f t="shared" si="4"/>
        <v>2841</v>
      </c>
      <c r="W99" s="26">
        <f t="shared" si="5"/>
        <v>2841</v>
      </c>
      <c r="X99" s="26">
        <f t="shared" si="6"/>
        <v>0</v>
      </c>
    </row>
    <row r="100" spans="1:24" x14ac:dyDescent="0.35">
      <c r="A100" s="9">
        <f t="shared" si="7"/>
        <v>47880</v>
      </c>
      <c r="B100" s="26">
        <f>IFERROR(IF('Snowball Details'!C104*(1+'Snowball Details'!B$6/12)&gt;='Snowball Details'!B$2+'Snowball Details'!B$7,0,'Snowball Details'!B$2+'Snowball Details'!B$7-('Snowball Details'!C104*(1+'Snowball Details'!B$6/12))),0)</f>
        <v>841</v>
      </c>
      <c r="C100" s="26">
        <f>IFERROR(IF(OR('Snowball Details'!C104=0,'Snowball Details'!C104*(1+'Snowball Details'!B$6/12)&lt;'Snowball Details'!B$7+'Snowball Details'!B$2),0,IF('Snowball Details'!C104*(1+'Snowball Details'!B$6/12)&lt;$V100,'Snowball Details'!C104*(1+'Snowball Details'!B$6/12)-'Snowball Details'!B$2-'Snowball Details'!B$7,SUM(D100,F100,H100,J100,L100,N100,P100,R100,T100))),0)</f>
        <v>0</v>
      </c>
      <c r="D100" s="26">
        <f>IFERROR(IF('Snowball Details'!E104*(1+'Snowball Details'!D$6/12)&gt;='Snowball Details'!D$7,0,'Snowball Details'!D$7-('Snowball Details'!E104*(1+'Snowball Details'!D$6/12))),0)</f>
        <v>240</v>
      </c>
      <c r="E100" s="26">
        <f>IFERROR(IF(OR('Snowball Details'!E104=0,'Snowball Details'!E104*(1+'Snowball Details'!D$6/12)&lt;'Snowball Details'!D$7),0,IF('Snowball Details'!E104*(1+'Snowball Details'!D$6/12)-'Snowball Details'!D$7&lt;$V100,'Snowball Details'!E104*(1+'Snowball Details'!D$6/12)-'Snowball Details'!D$7,SUM($V100-C100))),0)</f>
        <v>0</v>
      </c>
      <c r="F100" s="26">
        <f>IFERROR(IF('Snowball Details'!G104*(1+'Snowball Details'!F$6/12)&gt;='Snowball Details'!F$7,0,'Snowball Details'!F$7-('Snowball Details'!G104*(1+'Snowball Details'!F$6/12))),0)</f>
        <v>380</v>
      </c>
      <c r="G100" s="26">
        <f>IFERROR(IF(OR('Snowball Details'!G104=0,'Snowball Details'!G104*(1+'Snowball Details'!F$6/12)&lt;'Snowball Details'!F$7),0,IF('Snowball Details'!G104*(1+'Snowball Details'!F$6/12)-'Snowball Details'!F$7&lt;$V100-SUM(E100,C100),'Snowball Details'!G104*(1+'Snowball Details'!F$6/12)-'Snowball Details'!F$7,$V100-SUM(E100,C100))),0)</f>
        <v>0</v>
      </c>
      <c r="H100" s="26">
        <f>IFERROR(IF('Snowball Details'!I104*(1+'Snowball Details'!H$6/12)&gt;='Snowball Details'!H$7,0,'Snowball Details'!H$7-('Snowball Details'!I104*(1+'Snowball Details'!H$6/12))),0)</f>
        <v>600</v>
      </c>
      <c r="I100" s="26">
        <f>IFERROR(IF(OR('Snowball Details'!I104=0,'Snowball Details'!I104*(1+'Snowball Details'!H$6/12)&lt;'Snowball Details'!H$7),0,IF('Snowball Details'!I104*(1+'Snowball Details'!H$6/12)-'Snowball Details'!H$7&lt;$V100-SUM(G100,E100,C100),'Snowball Details'!I104*(1+'Snowball Details'!H$6/12)-'Snowball Details'!H$7,$V100-SUM(G100,E100,C100))),0)</f>
        <v>0</v>
      </c>
      <c r="J100" s="26">
        <f>IFERROR(IF('Snowball Details'!K104*(1+'Snowball Details'!J$6/12)&gt;='Snowball Details'!J$7,0,'Snowball Details'!J$7-('Snowball Details'!K104*(1+'Snowball Details'!J$6/12))),0)</f>
        <v>560</v>
      </c>
      <c r="K100" s="26">
        <f>IFERROR(IF(OR('Snowball Details'!K104=0,'Snowball Details'!K104*(1+'Snowball Details'!J$6/12)&lt;'Snowball Details'!J$7),0,IF('Snowball Details'!K104*(1+'Snowball Details'!J$6/12)-'Snowball Details'!J$7&lt;$V100-SUM(I100,G100,E100,C100),'Snowball Details'!K104*(1+'Snowball Details'!J$6/12)-'Snowball Details'!J$7,$V100-SUM(I100,G100,E100,C100))),0)</f>
        <v>0</v>
      </c>
      <c r="L100" s="26">
        <f>IFERROR(IF('Snowball Details'!M104*(1+'Snowball Details'!L$6/12)&gt;='Snowball Details'!L$7,0,'Snowball Details'!L$7-('Snowball Details'!M104*(1+'Snowball Details'!L$6/12))),0)</f>
        <v>220</v>
      </c>
      <c r="M100" s="26">
        <f>IFERROR(IF(OR('Snowball Details'!M104=0,'Snowball Details'!M104*(1+'Snowball Details'!L$6/12)&lt;'Snowball Details'!L$7),0,IF('Snowball Details'!M104*(1+'Snowball Details'!L$6/12)-'Snowball Details'!L$7&lt;$V100-SUM(K100,I100,G100,E100,C100),'Snowball Details'!M104*(1+'Snowball Details'!L$6/12)-'Snowball Details'!L$7,$V100-SUM(K100,I100,G100,E100,C100))),0)</f>
        <v>0</v>
      </c>
      <c r="N100" s="26">
        <f>IFERROR(IF('Snowball Details'!O104*(1+'Snowball Details'!N$6/12)&gt;='Snowball Details'!N$7,0,'Snowball Details'!N$7-('Snowball Details'!O104*(1+'Snowball Details'!N$6/12))),0)</f>
        <v>0</v>
      </c>
      <c r="O100" s="26">
        <f>IFERROR(IF(OR('Snowball Details'!O104=0,('Snowball Details'!O104*(1+'Snowball Details'!N$6/12)&lt;'Snowball Details'!N$7)),0,IF('Snowball Details'!O104*(1+'Snowball Details'!N$6/12)-'Snowball Details'!N$7&lt;$V100-SUM(M100,K100,I100,G100,E100,C100),'Snowball Details'!O104*(1+'Snowball Details'!N$6/12)-'Snowball Details'!N$7,$V100-SUM(M100,K100,I100,G100,E100,C100))),0)</f>
        <v>2841</v>
      </c>
      <c r="P100" s="26">
        <f>IFERROR(IF('Snowball Details'!Q104*(1+'Snowball Details'!P$6/12)&gt;='Snowball Details'!P$7,0,'Snowball Details'!P$7-('Snowball Details'!Q104*(1+'Snowball Details'!P$6/12))),0)</f>
        <v>0</v>
      </c>
      <c r="Q100" s="26">
        <f>IFERROR(IF(OR('Snowball Details'!Q104=0,('Snowball Details'!Q104*(1+'Snowball Details'!P$6/12)&lt;'Snowball Details'!P$7)),0,IF('Snowball Details'!Q104*(1+'Snowball Details'!P$6/12)-'Snowball Details'!P$7&lt;$V100-SUM(O100,M100,K100,I100,G100,E100,C100),'Snowball Details'!Q104*(1+'Snowball Details'!P$6/12)-'Snowball Details'!P$7,$V100-SUM(O100,M100,K100,I100,G100,E100,C100))),0)</f>
        <v>0</v>
      </c>
      <c r="R100" s="26">
        <f>IFERROR(IF('Snowball Details'!S104*(1+'Snowball Details'!R$6/12)&gt;='Snowball Details'!R$7,0,'Snowball Details'!R$7-('Snowball Details'!S104*(1+'Snowball Details'!R$6/12))),0)</f>
        <v>0</v>
      </c>
      <c r="S100" s="26">
        <f>IFERROR(IF(OR('Snowball Details'!S104=0,('Snowball Details'!S104*(1+'Snowball Details'!R$6/12)&lt;'Snowball Details'!R$7)),0,IF('Snowball Details'!S104*(1+'Snowball Details'!R$6/12)-'Snowball Details'!R$7&lt;$V100-SUM(Q100,O100,M100,K100,I100,G100,E100,C100),'Snowball Details'!S104*(1+'Snowball Details'!R$6/12)-'Snowball Details'!R$7,$V100-SUM(Q100,O100,M100,K100,I100,G100,E100,C100))),0)</f>
        <v>0</v>
      </c>
      <c r="T100" s="26">
        <f>IFERROR(IF('Snowball Details'!U104*(1+'Snowball Details'!T$6/12)&gt;='Snowball Details'!T$7,0,'Snowball Details'!T$7-('Snowball Details'!U104*(1+'Snowball Details'!T$6/12))),0)</f>
        <v>0</v>
      </c>
      <c r="U100" s="26">
        <f>IFERROR(IF(OR('Snowball Details'!U104=0,('Snowball Details'!U104*(1+'Snowball Details'!T$6/12)&lt;'Snowball Details'!T$7)),0,IF('Snowball Details'!U104*(1+'Snowball Details'!T$6/12)-'Snowball Details'!T$7&lt;$V100-SUM(S100,Q100,O100,M100,K100,I100,G100,E100,C100),'Snowball Details'!U104*(1+'Snowball Details'!T$6/12)-'Snowball Details'!T$7,$V100-SUM(S100,Q100,O100,M100,K100,I100,G100,E100,C100))),0)</f>
        <v>0</v>
      </c>
      <c r="V100" s="26">
        <f t="shared" si="4"/>
        <v>2841</v>
      </c>
      <c r="W100" s="26">
        <f t="shared" si="5"/>
        <v>2841</v>
      </c>
      <c r="X100" s="26">
        <f t="shared" si="6"/>
        <v>0</v>
      </c>
    </row>
    <row r="101" spans="1:24" x14ac:dyDescent="0.35">
      <c r="A101" s="9">
        <f t="shared" si="7"/>
        <v>47908</v>
      </c>
      <c r="B101" s="26">
        <f>IFERROR(IF('Snowball Details'!C105*(1+'Snowball Details'!B$6/12)&gt;='Snowball Details'!B$2+'Snowball Details'!B$7,0,'Snowball Details'!B$2+'Snowball Details'!B$7-('Snowball Details'!C105*(1+'Snowball Details'!B$6/12))),0)</f>
        <v>841</v>
      </c>
      <c r="C101" s="26">
        <f>IFERROR(IF(OR('Snowball Details'!C105=0,'Snowball Details'!C105*(1+'Snowball Details'!B$6/12)&lt;'Snowball Details'!B$7+'Snowball Details'!B$2),0,IF('Snowball Details'!C105*(1+'Snowball Details'!B$6/12)&lt;$V101,'Snowball Details'!C105*(1+'Snowball Details'!B$6/12)-'Snowball Details'!B$2-'Snowball Details'!B$7,SUM(D101,F101,H101,J101,L101,N101,P101,R101,T101))),0)</f>
        <v>0</v>
      </c>
      <c r="D101" s="26">
        <f>IFERROR(IF('Snowball Details'!E105*(1+'Snowball Details'!D$6/12)&gt;='Snowball Details'!D$7,0,'Snowball Details'!D$7-('Snowball Details'!E105*(1+'Snowball Details'!D$6/12))),0)</f>
        <v>240</v>
      </c>
      <c r="E101" s="26">
        <f>IFERROR(IF(OR('Snowball Details'!E105=0,'Snowball Details'!E105*(1+'Snowball Details'!D$6/12)&lt;'Snowball Details'!D$7),0,IF('Snowball Details'!E105*(1+'Snowball Details'!D$6/12)-'Snowball Details'!D$7&lt;$V101,'Snowball Details'!E105*(1+'Snowball Details'!D$6/12)-'Snowball Details'!D$7,SUM($V101-C101))),0)</f>
        <v>0</v>
      </c>
      <c r="F101" s="26">
        <f>IFERROR(IF('Snowball Details'!G105*(1+'Snowball Details'!F$6/12)&gt;='Snowball Details'!F$7,0,'Snowball Details'!F$7-('Snowball Details'!G105*(1+'Snowball Details'!F$6/12))),0)</f>
        <v>380</v>
      </c>
      <c r="G101" s="26">
        <f>IFERROR(IF(OR('Snowball Details'!G105=0,'Snowball Details'!G105*(1+'Snowball Details'!F$6/12)&lt;'Snowball Details'!F$7),0,IF('Snowball Details'!G105*(1+'Snowball Details'!F$6/12)-'Snowball Details'!F$7&lt;$V101-SUM(E101,C101),'Snowball Details'!G105*(1+'Snowball Details'!F$6/12)-'Snowball Details'!F$7,$V101-SUM(E101,C101))),0)</f>
        <v>0</v>
      </c>
      <c r="H101" s="26">
        <f>IFERROR(IF('Snowball Details'!I105*(1+'Snowball Details'!H$6/12)&gt;='Snowball Details'!H$7,0,'Snowball Details'!H$7-('Snowball Details'!I105*(1+'Snowball Details'!H$6/12))),0)</f>
        <v>600</v>
      </c>
      <c r="I101" s="26">
        <f>IFERROR(IF(OR('Snowball Details'!I105=0,'Snowball Details'!I105*(1+'Snowball Details'!H$6/12)&lt;'Snowball Details'!H$7),0,IF('Snowball Details'!I105*(1+'Snowball Details'!H$6/12)-'Snowball Details'!H$7&lt;$V101-SUM(G101,E101,C101),'Snowball Details'!I105*(1+'Snowball Details'!H$6/12)-'Snowball Details'!H$7,$V101-SUM(G101,E101,C101))),0)</f>
        <v>0</v>
      </c>
      <c r="J101" s="26">
        <f>IFERROR(IF('Snowball Details'!K105*(1+'Snowball Details'!J$6/12)&gt;='Snowball Details'!J$7,0,'Snowball Details'!J$7-('Snowball Details'!K105*(1+'Snowball Details'!J$6/12))),0)</f>
        <v>560</v>
      </c>
      <c r="K101" s="26">
        <f>IFERROR(IF(OR('Snowball Details'!K105=0,'Snowball Details'!K105*(1+'Snowball Details'!J$6/12)&lt;'Snowball Details'!J$7),0,IF('Snowball Details'!K105*(1+'Snowball Details'!J$6/12)-'Snowball Details'!J$7&lt;$V101-SUM(I101,G101,E101,C101),'Snowball Details'!K105*(1+'Snowball Details'!J$6/12)-'Snowball Details'!J$7,$V101-SUM(I101,G101,E101,C101))),0)</f>
        <v>0</v>
      </c>
      <c r="L101" s="26">
        <f>IFERROR(IF('Snowball Details'!M105*(1+'Snowball Details'!L$6/12)&gt;='Snowball Details'!L$7,0,'Snowball Details'!L$7-('Snowball Details'!M105*(1+'Snowball Details'!L$6/12))),0)</f>
        <v>220</v>
      </c>
      <c r="M101" s="26">
        <f>IFERROR(IF(OR('Snowball Details'!M105=0,'Snowball Details'!M105*(1+'Snowball Details'!L$6/12)&lt;'Snowball Details'!L$7),0,IF('Snowball Details'!M105*(1+'Snowball Details'!L$6/12)-'Snowball Details'!L$7&lt;$V101-SUM(K101,I101,G101,E101,C101),'Snowball Details'!M105*(1+'Snowball Details'!L$6/12)-'Snowball Details'!L$7,$V101-SUM(K101,I101,G101,E101,C101))),0)</f>
        <v>0</v>
      </c>
      <c r="N101" s="26">
        <f>IFERROR(IF('Snowball Details'!O105*(1+'Snowball Details'!N$6/12)&gt;='Snowball Details'!N$7,0,'Snowball Details'!N$7-('Snowball Details'!O105*(1+'Snowball Details'!N$6/12))),0)</f>
        <v>0</v>
      </c>
      <c r="O101" s="26">
        <f>IFERROR(IF(OR('Snowball Details'!O105=0,('Snowball Details'!O105*(1+'Snowball Details'!N$6/12)&lt;'Snowball Details'!N$7)),0,IF('Snowball Details'!O105*(1+'Snowball Details'!N$6/12)-'Snowball Details'!N$7&lt;$V101-SUM(M101,K101,I101,G101,E101,C101),'Snowball Details'!O105*(1+'Snowball Details'!N$6/12)-'Snowball Details'!N$7,$V101-SUM(M101,K101,I101,G101,E101,C101))),0)</f>
        <v>2841</v>
      </c>
      <c r="P101" s="26">
        <f>IFERROR(IF('Snowball Details'!Q105*(1+'Snowball Details'!P$6/12)&gt;='Snowball Details'!P$7,0,'Snowball Details'!P$7-('Snowball Details'!Q105*(1+'Snowball Details'!P$6/12))),0)</f>
        <v>0</v>
      </c>
      <c r="Q101" s="26">
        <f>IFERROR(IF(OR('Snowball Details'!Q105=0,('Snowball Details'!Q105*(1+'Snowball Details'!P$6/12)&lt;'Snowball Details'!P$7)),0,IF('Snowball Details'!Q105*(1+'Snowball Details'!P$6/12)-'Snowball Details'!P$7&lt;$V101-SUM(O101,M101,K101,I101,G101,E101,C101),'Snowball Details'!Q105*(1+'Snowball Details'!P$6/12)-'Snowball Details'!P$7,$V101-SUM(O101,M101,K101,I101,G101,E101,C101))),0)</f>
        <v>0</v>
      </c>
      <c r="R101" s="26">
        <f>IFERROR(IF('Snowball Details'!S105*(1+'Snowball Details'!R$6/12)&gt;='Snowball Details'!R$7,0,'Snowball Details'!R$7-('Snowball Details'!S105*(1+'Snowball Details'!R$6/12))),0)</f>
        <v>0</v>
      </c>
      <c r="S101" s="26">
        <f>IFERROR(IF(OR('Snowball Details'!S105=0,('Snowball Details'!S105*(1+'Snowball Details'!R$6/12)&lt;'Snowball Details'!R$7)),0,IF('Snowball Details'!S105*(1+'Snowball Details'!R$6/12)-'Snowball Details'!R$7&lt;$V101-SUM(Q101,O101,M101,K101,I101,G101,E101,C101),'Snowball Details'!S105*(1+'Snowball Details'!R$6/12)-'Snowball Details'!R$7,$V101-SUM(Q101,O101,M101,K101,I101,G101,E101,C101))),0)</f>
        <v>0</v>
      </c>
      <c r="T101" s="26">
        <f>IFERROR(IF('Snowball Details'!U105*(1+'Snowball Details'!T$6/12)&gt;='Snowball Details'!T$7,0,'Snowball Details'!T$7-('Snowball Details'!U105*(1+'Snowball Details'!T$6/12))),0)</f>
        <v>0</v>
      </c>
      <c r="U101" s="26">
        <f>IFERROR(IF(OR('Snowball Details'!U105=0,('Snowball Details'!U105*(1+'Snowball Details'!T$6/12)&lt;'Snowball Details'!T$7)),0,IF('Snowball Details'!U105*(1+'Snowball Details'!T$6/12)-'Snowball Details'!T$7&lt;$V101-SUM(S101,Q101,O101,M101,K101,I101,G101,E101,C101),'Snowball Details'!U105*(1+'Snowball Details'!T$6/12)-'Snowball Details'!T$7,$V101-SUM(S101,Q101,O101,M101,K101,I101,G101,E101,C101))),0)</f>
        <v>0</v>
      </c>
      <c r="V101" s="26">
        <f t="shared" si="4"/>
        <v>2841</v>
      </c>
      <c r="W101" s="26">
        <f t="shared" si="5"/>
        <v>2841</v>
      </c>
      <c r="X101" s="26">
        <f t="shared" si="6"/>
        <v>0</v>
      </c>
    </row>
    <row r="102" spans="1:24" x14ac:dyDescent="0.35">
      <c r="A102" s="9">
        <f t="shared" si="7"/>
        <v>47939</v>
      </c>
      <c r="B102" s="26">
        <f>IFERROR(IF('Snowball Details'!C106*(1+'Snowball Details'!B$6/12)&gt;='Snowball Details'!B$2+'Snowball Details'!B$7,0,'Snowball Details'!B$2+'Snowball Details'!B$7-('Snowball Details'!C106*(1+'Snowball Details'!B$6/12))),0)</f>
        <v>841</v>
      </c>
      <c r="C102" s="26">
        <f>IFERROR(IF(OR('Snowball Details'!C106=0,'Snowball Details'!C106*(1+'Snowball Details'!B$6/12)&lt;'Snowball Details'!B$7+'Snowball Details'!B$2),0,IF('Snowball Details'!C106*(1+'Snowball Details'!B$6/12)&lt;$V102,'Snowball Details'!C106*(1+'Snowball Details'!B$6/12)-'Snowball Details'!B$2-'Snowball Details'!B$7,SUM(D102,F102,H102,J102,L102,N102,P102,R102,T102))),0)</f>
        <v>0</v>
      </c>
      <c r="D102" s="26">
        <f>IFERROR(IF('Snowball Details'!E106*(1+'Snowball Details'!D$6/12)&gt;='Snowball Details'!D$7,0,'Snowball Details'!D$7-('Snowball Details'!E106*(1+'Snowball Details'!D$6/12))),0)</f>
        <v>240</v>
      </c>
      <c r="E102" s="26">
        <f>IFERROR(IF(OR('Snowball Details'!E106=0,'Snowball Details'!E106*(1+'Snowball Details'!D$6/12)&lt;'Snowball Details'!D$7),0,IF('Snowball Details'!E106*(1+'Snowball Details'!D$6/12)-'Snowball Details'!D$7&lt;$V102,'Snowball Details'!E106*(1+'Snowball Details'!D$6/12)-'Snowball Details'!D$7,SUM($V102-C102))),0)</f>
        <v>0</v>
      </c>
      <c r="F102" s="26">
        <f>IFERROR(IF('Snowball Details'!G106*(1+'Snowball Details'!F$6/12)&gt;='Snowball Details'!F$7,0,'Snowball Details'!F$7-('Snowball Details'!G106*(1+'Snowball Details'!F$6/12))),0)</f>
        <v>380</v>
      </c>
      <c r="G102" s="26">
        <f>IFERROR(IF(OR('Snowball Details'!G106=0,'Snowball Details'!G106*(1+'Snowball Details'!F$6/12)&lt;'Snowball Details'!F$7),0,IF('Snowball Details'!G106*(1+'Snowball Details'!F$6/12)-'Snowball Details'!F$7&lt;$V102-SUM(E102,C102),'Snowball Details'!G106*(1+'Snowball Details'!F$6/12)-'Snowball Details'!F$7,$V102-SUM(E102,C102))),0)</f>
        <v>0</v>
      </c>
      <c r="H102" s="26">
        <f>IFERROR(IF('Snowball Details'!I106*(1+'Snowball Details'!H$6/12)&gt;='Snowball Details'!H$7,0,'Snowball Details'!H$7-('Snowball Details'!I106*(1+'Snowball Details'!H$6/12))),0)</f>
        <v>600</v>
      </c>
      <c r="I102" s="26">
        <f>IFERROR(IF(OR('Snowball Details'!I106=0,'Snowball Details'!I106*(1+'Snowball Details'!H$6/12)&lt;'Snowball Details'!H$7),0,IF('Snowball Details'!I106*(1+'Snowball Details'!H$6/12)-'Snowball Details'!H$7&lt;$V102-SUM(G102,E102,C102),'Snowball Details'!I106*(1+'Snowball Details'!H$6/12)-'Snowball Details'!H$7,$V102-SUM(G102,E102,C102))),0)</f>
        <v>0</v>
      </c>
      <c r="J102" s="26">
        <f>IFERROR(IF('Snowball Details'!K106*(1+'Snowball Details'!J$6/12)&gt;='Snowball Details'!J$7,0,'Snowball Details'!J$7-('Snowball Details'!K106*(1+'Snowball Details'!J$6/12))),0)</f>
        <v>560</v>
      </c>
      <c r="K102" s="26">
        <f>IFERROR(IF(OR('Snowball Details'!K106=0,'Snowball Details'!K106*(1+'Snowball Details'!J$6/12)&lt;'Snowball Details'!J$7),0,IF('Snowball Details'!K106*(1+'Snowball Details'!J$6/12)-'Snowball Details'!J$7&lt;$V102-SUM(I102,G102,E102,C102),'Snowball Details'!K106*(1+'Snowball Details'!J$6/12)-'Snowball Details'!J$7,$V102-SUM(I102,G102,E102,C102))),0)</f>
        <v>0</v>
      </c>
      <c r="L102" s="26">
        <f>IFERROR(IF('Snowball Details'!M106*(1+'Snowball Details'!L$6/12)&gt;='Snowball Details'!L$7,0,'Snowball Details'!L$7-('Snowball Details'!M106*(1+'Snowball Details'!L$6/12))),0)</f>
        <v>220</v>
      </c>
      <c r="M102" s="26">
        <f>IFERROR(IF(OR('Snowball Details'!M106=0,'Snowball Details'!M106*(1+'Snowball Details'!L$6/12)&lt;'Snowball Details'!L$7),0,IF('Snowball Details'!M106*(1+'Snowball Details'!L$6/12)-'Snowball Details'!L$7&lt;$V102-SUM(K102,I102,G102,E102,C102),'Snowball Details'!M106*(1+'Snowball Details'!L$6/12)-'Snowball Details'!L$7,$V102-SUM(K102,I102,G102,E102,C102))),0)</f>
        <v>0</v>
      </c>
      <c r="N102" s="26">
        <f>IFERROR(IF('Snowball Details'!O106*(1+'Snowball Details'!N$6/12)&gt;='Snowball Details'!N$7,0,'Snowball Details'!N$7-('Snowball Details'!O106*(1+'Snowball Details'!N$6/12))),0)</f>
        <v>0</v>
      </c>
      <c r="O102" s="26">
        <f>IFERROR(IF(OR('Snowball Details'!O106=0,('Snowball Details'!O106*(1+'Snowball Details'!N$6/12)&lt;'Snowball Details'!N$7)),0,IF('Snowball Details'!O106*(1+'Snowball Details'!N$6/12)-'Snowball Details'!N$7&lt;$V102-SUM(M102,K102,I102,G102,E102,C102),'Snowball Details'!O106*(1+'Snowball Details'!N$6/12)-'Snowball Details'!N$7,$V102-SUM(M102,K102,I102,G102,E102,C102))),0)</f>
        <v>2841</v>
      </c>
      <c r="P102" s="26">
        <f>IFERROR(IF('Snowball Details'!Q106*(1+'Snowball Details'!P$6/12)&gt;='Snowball Details'!P$7,0,'Snowball Details'!P$7-('Snowball Details'!Q106*(1+'Snowball Details'!P$6/12))),0)</f>
        <v>0</v>
      </c>
      <c r="Q102" s="26">
        <f>IFERROR(IF(OR('Snowball Details'!Q106=0,('Snowball Details'!Q106*(1+'Snowball Details'!P$6/12)&lt;'Snowball Details'!P$7)),0,IF('Snowball Details'!Q106*(1+'Snowball Details'!P$6/12)-'Snowball Details'!P$7&lt;$V102-SUM(O102,M102,K102,I102,G102,E102,C102),'Snowball Details'!Q106*(1+'Snowball Details'!P$6/12)-'Snowball Details'!P$7,$V102-SUM(O102,M102,K102,I102,G102,E102,C102))),0)</f>
        <v>0</v>
      </c>
      <c r="R102" s="26">
        <f>IFERROR(IF('Snowball Details'!S106*(1+'Snowball Details'!R$6/12)&gt;='Snowball Details'!R$7,0,'Snowball Details'!R$7-('Snowball Details'!S106*(1+'Snowball Details'!R$6/12))),0)</f>
        <v>0</v>
      </c>
      <c r="S102" s="26">
        <f>IFERROR(IF(OR('Snowball Details'!S106=0,('Snowball Details'!S106*(1+'Snowball Details'!R$6/12)&lt;'Snowball Details'!R$7)),0,IF('Snowball Details'!S106*(1+'Snowball Details'!R$6/12)-'Snowball Details'!R$7&lt;$V102-SUM(Q102,O102,M102,K102,I102,G102,E102,C102),'Snowball Details'!S106*(1+'Snowball Details'!R$6/12)-'Snowball Details'!R$7,$V102-SUM(Q102,O102,M102,K102,I102,G102,E102,C102))),0)</f>
        <v>0</v>
      </c>
      <c r="T102" s="26">
        <f>IFERROR(IF('Snowball Details'!U106*(1+'Snowball Details'!T$6/12)&gt;='Snowball Details'!T$7,0,'Snowball Details'!T$7-('Snowball Details'!U106*(1+'Snowball Details'!T$6/12))),0)</f>
        <v>0</v>
      </c>
      <c r="U102" s="26">
        <f>IFERROR(IF(OR('Snowball Details'!U106=0,('Snowball Details'!U106*(1+'Snowball Details'!T$6/12)&lt;'Snowball Details'!T$7)),0,IF('Snowball Details'!U106*(1+'Snowball Details'!T$6/12)-'Snowball Details'!T$7&lt;$V102-SUM(S102,Q102,O102,M102,K102,I102,G102,E102,C102),'Snowball Details'!U106*(1+'Snowball Details'!T$6/12)-'Snowball Details'!T$7,$V102-SUM(S102,Q102,O102,M102,K102,I102,G102,E102,C102))),0)</f>
        <v>0</v>
      </c>
      <c r="V102" s="26">
        <f t="shared" si="4"/>
        <v>2841</v>
      </c>
      <c r="W102" s="26">
        <f t="shared" si="5"/>
        <v>2841</v>
      </c>
      <c r="X102" s="26">
        <f t="shared" si="6"/>
        <v>0</v>
      </c>
    </row>
    <row r="103" spans="1:24" x14ac:dyDescent="0.35">
      <c r="A103" s="9">
        <f t="shared" si="7"/>
        <v>47969</v>
      </c>
      <c r="B103" s="26">
        <f>IFERROR(IF('Snowball Details'!C107*(1+'Snowball Details'!B$6/12)&gt;='Snowball Details'!B$2+'Snowball Details'!B$7,0,'Snowball Details'!B$2+'Snowball Details'!B$7-('Snowball Details'!C107*(1+'Snowball Details'!B$6/12))),0)</f>
        <v>841</v>
      </c>
      <c r="C103" s="26">
        <f>IFERROR(IF(OR('Snowball Details'!C107=0,'Snowball Details'!C107*(1+'Snowball Details'!B$6/12)&lt;'Snowball Details'!B$7+'Snowball Details'!B$2),0,IF('Snowball Details'!C107*(1+'Snowball Details'!B$6/12)&lt;$V103,'Snowball Details'!C107*(1+'Snowball Details'!B$6/12)-'Snowball Details'!B$2-'Snowball Details'!B$7,SUM(D103,F103,H103,J103,L103,N103,P103,R103,T103))),0)</f>
        <v>0</v>
      </c>
      <c r="D103" s="26">
        <f>IFERROR(IF('Snowball Details'!E107*(1+'Snowball Details'!D$6/12)&gt;='Snowball Details'!D$7,0,'Snowball Details'!D$7-('Snowball Details'!E107*(1+'Snowball Details'!D$6/12))),0)</f>
        <v>240</v>
      </c>
      <c r="E103" s="26">
        <f>IFERROR(IF(OR('Snowball Details'!E107=0,'Snowball Details'!E107*(1+'Snowball Details'!D$6/12)&lt;'Snowball Details'!D$7),0,IF('Snowball Details'!E107*(1+'Snowball Details'!D$6/12)-'Snowball Details'!D$7&lt;$V103,'Snowball Details'!E107*(1+'Snowball Details'!D$6/12)-'Snowball Details'!D$7,SUM($V103-C103))),0)</f>
        <v>0</v>
      </c>
      <c r="F103" s="26">
        <f>IFERROR(IF('Snowball Details'!G107*(1+'Snowball Details'!F$6/12)&gt;='Snowball Details'!F$7,0,'Snowball Details'!F$7-('Snowball Details'!G107*(1+'Snowball Details'!F$6/12))),0)</f>
        <v>380</v>
      </c>
      <c r="G103" s="26">
        <f>IFERROR(IF(OR('Snowball Details'!G107=0,'Snowball Details'!G107*(1+'Snowball Details'!F$6/12)&lt;'Snowball Details'!F$7),0,IF('Snowball Details'!G107*(1+'Snowball Details'!F$6/12)-'Snowball Details'!F$7&lt;$V103-SUM(E103,C103),'Snowball Details'!G107*(1+'Snowball Details'!F$6/12)-'Snowball Details'!F$7,$V103-SUM(E103,C103))),0)</f>
        <v>0</v>
      </c>
      <c r="H103" s="26">
        <f>IFERROR(IF('Snowball Details'!I107*(1+'Snowball Details'!H$6/12)&gt;='Snowball Details'!H$7,0,'Snowball Details'!H$7-('Snowball Details'!I107*(1+'Snowball Details'!H$6/12))),0)</f>
        <v>600</v>
      </c>
      <c r="I103" s="26">
        <f>IFERROR(IF(OR('Snowball Details'!I107=0,'Snowball Details'!I107*(1+'Snowball Details'!H$6/12)&lt;'Snowball Details'!H$7),0,IF('Snowball Details'!I107*(1+'Snowball Details'!H$6/12)-'Snowball Details'!H$7&lt;$V103-SUM(G103,E103,C103),'Snowball Details'!I107*(1+'Snowball Details'!H$6/12)-'Snowball Details'!H$7,$V103-SUM(G103,E103,C103))),0)</f>
        <v>0</v>
      </c>
      <c r="J103" s="26">
        <f>IFERROR(IF('Snowball Details'!K107*(1+'Snowball Details'!J$6/12)&gt;='Snowball Details'!J$7,0,'Snowball Details'!J$7-('Snowball Details'!K107*(1+'Snowball Details'!J$6/12))),0)</f>
        <v>560</v>
      </c>
      <c r="K103" s="26">
        <f>IFERROR(IF(OR('Snowball Details'!K107=0,'Snowball Details'!K107*(1+'Snowball Details'!J$6/12)&lt;'Snowball Details'!J$7),0,IF('Snowball Details'!K107*(1+'Snowball Details'!J$6/12)-'Snowball Details'!J$7&lt;$V103-SUM(I103,G103,E103,C103),'Snowball Details'!K107*(1+'Snowball Details'!J$6/12)-'Snowball Details'!J$7,$V103-SUM(I103,G103,E103,C103))),0)</f>
        <v>0</v>
      </c>
      <c r="L103" s="26">
        <f>IFERROR(IF('Snowball Details'!M107*(1+'Snowball Details'!L$6/12)&gt;='Snowball Details'!L$7,0,'Snowball Details'!L$7-('Snowball Details'!M107*(1+'Snowball Details'!L$6/12))),0)</f>
        <v>220</v>
      </c>
      <c r="M103" s="26">
        <f>IFERROR(IF(OR('Snowball Details'!M107=0,'Snowball Details'!M107*(1+'Snowball Details'!L$6/12)&lt;'Snowball Details'!L$7),0,IF('Snowball Details'!M107*(1+'Snowball Details'!L$6/12)-'Snowball Details'!L$7&lt;$V103-SUM(K103,I103,G103,E103,C103),'Snowball Details'!M107*(1+'Snowball Details'!L$6/12)-'Snowball Details'!L$7,$V103-SUM(K103,I103,G103,E103,C103))),0)</f>
        <v>0</v>
      </c>
      <c r="N103" s="26">
        <f>IFERROR(IF('Snowball Details'!O107*(1+'Snowball Details'!N$6/12)&gt;='Snowball Details'!N$7,0,'Snowball Details'!N$7-('Snowball Details'!O107*(1+'Snowball Details'!N$6/12))),0)</f>
        <v>0</v>
      </c>
      <c r="O103" s="26">
        <f>IFERROR(IF(OR('Snowball Details'!O107=0,('Snowball Details'!O107*(1+'Snowball Details'!N$6/12)&lt;'Snowball Details'!N$7)),0,IF('Snowball Details'!O107*(1+'Snowball Details'!N$6/12)-'Snowball Details'!N$7&lt;$V103-SUM(M103,K103,I103,G103,E103,C103),'Snowball Details'!O107*(1+'Snowball Details'!N$6/12)-'Snowball Details'!N$7,$V103-SUM(M103,K103,I103,G103,E103,C103))),0)</f>
        <v>2841</v>
      </c>
      <c r="P103" s="26">
        <f>IFERROR(IF('Snowball Details'!Q107*(1+'Snowball Details'!P$6/12)&gt;='Snowball Details'!P$7,0,'Snowball Details'!P$7-('Snowball Details'!Q107*(1+'Snowball Details'!P$6/12))),0)</f>
        <v>0</v>
      </c>
      <c r="Q103" s="26">
        <f>IFERROR(IF(OR('Snowball Details'!Q107=0,('Snowball Details'!Q107*(1+'Snowball Details'!P$6/12)&lt;'Snowball Details'!P$7)),0,IF('Snowball Details'!Q107*(1+'Snowball Details'!P$6/12)-'Snowball Details'!P$7&lt;$V103-SUM(O103,M103,K103,I103,G103,E103,C103),'Snowball Details'!Q107*(1+'Snowball Details'!P$6/12)-'Snowball Details'!P$7,$V103-SUM(O103,M103,K103,I103,G103,E103,C103))),0)</f>
        <v>0</v>
      </c>
      <c r="R103" s="26">
        <f>IFERROR(IF('Snowball Details'!S107*(1+'Snowball Details'!R$6/12)&gt;='Snowball Details'!R$7,0,'Snowball Details'!R$7-('Snowball Details'!S107*(1+'Snowball Details'!R$6/12))),0)</f>
        <v>0</v>
      </c>
      <c r="S103" s="26">
        <f>IFERROR(IF(OR('Snowball Details'!S107=0,('Snowball Details'!S107*(1+'Snowball Details'!R$6/12)&lt;'Snowball Details'!R$7)),0,IF('Snowball Details'!S107*(1+'Snowball Details'!R$6/12)-'Snowball Details'!R$7&lt;$V103-SUM(Q103,O103,M103,K103,I103,G103,E103,C103),'Snowball Details'!S107*(1+'Snowball Details'!R$6/12)-'Snowball Details'!R$7,$V103-SUM(Q103,O103,M103,K103,I103,G103,E103,C103))),0)</f>
        <v>0</v>
      </c>
      <c r="T103" s="26">
        <f>IFERROR(IF('Snowball Details'!U107*(1+'Snowball Details'!T$6/12)&gt;='Snowball Details'!T$7,0,'Snowball Details'!T$7-('Snowball Details'!U107*(1+'Snowball Details'!T$6/12))),0)</f>
        <v>0</v>
      </c>
      <c r="U103" s="26">
        <f>IFERROR(IF(OR('Snowball Details'!U107=0,('Snowball Details'!U107*(1+'Snowball Details'!T$6/12)&lt;'Snowball Details'!T$7)),0,IF('Snowball Details'!U107*(1+'Snowball Details'!T$6/12)-'Snowball Details'!T$7&lt;$V103-SUM(S103,Q103,O103,M103,K103,I103,G103,E103,C103),'Snowball Details'!U107*(1+'Snowball Details'!T$6/12)-'Snowball Details'!T$7,$V103-SUM(S103,Q103,O103,M103,K103,I103,G103,E103,C103))),0)</f>
        <v>0</v>
      </c>
      <c r="V103" s="26">
        <f t="shared" si="4"/>
        <v>2841</v>
      </c>
      <c r="W103" s="26">
        <f t="shared" si="5"/>
        <v>2841</v>
      </c>
      <c r="X103" s="26">
        <f t="shared" si="6"/>
        <v>0</v>
      </c>
    </row>
    <row r="104" spans="1:24" x14ac:dyDescent="0.35">
      <c r="A104" s="9">
        <f t="shared" si="7"/>
        <v>48000</v>
      </c>
      <c r="B104" s="26">
        <f>IFERROR(IF('Snowball Details'!C108*(1+'Snowball Details'!B$6/12)&gt;='Snowball Details'!B$2+'Snowball Details'!B$7,0,'Snowball Details'!B$2+'Snowball Details'!B$7-('Snowball Details'!C108*(1+'Snowball Details'!B$6/12))),0)</f>
        <v>841</v>
      </c>
      <c r="C104" s="26">
        <f>IFERROR(IF(OR('Snowball Details'!C108=0,'Snowball Details'!C108*(1+'Snowball Details'!B$6/12)&lt;'Snowball Details'!B$7+'Snowball Details'!B$2),0,IF('Snowball Details'!C108*(1+'Snowball Details'!B$6/12)&lt;$V104,'Snowball Details'!C108*(1+'Snowball Details'!B$6/12)-'Snowball Details'!B$2-'Snowball Details'!B$7,SUM(D104,F104,H104,J104,L104,N104,P104,R104,T104))),0)</f>
        <v>0</v>
      </c>
      <c r="D104" s="26">
        <f>IFERROR(IF('Snowball Details'!E108*(1+'Snowball Details'!D$6/12)&gt;='Snowball Details'!D$7,0,'Snowball Details'!D$7-('Snowball Details'!E108*(1+'Snowball Details'!D$6/12))),0)</f>
        <v>240</v>
      </c>
      <c r="E104" s="26">
        <f>IFERROR(IF(OR('Snowball Details'!E108=0,'Snowball Details'!E108*(1+'Snowball Details'!D$6/12)&lt;'Snowball Details'!D$7),0,IF('Snowball Details'!E108*(1+'Snowball Details'!D$6/12)-'Snowball Details'!D$7&lt;$V104,'Snowball Details'!E108*(1+'Snowball Details'!D$6/12)-'Snowball Details'!D$7,SUM($V104-C104))),0)</f>
        <v>0</v>
      </c>
      <c r="F104" s="26">
        <f>IFERROR(IF('Snowball Details'!G108*(1+'Snowball Details'!F$6/12)&gt;='Snowball Details'!F$7,0,'Snowball Details'!F$7-('Snowball Details'!G108*(1+'Snowball Details'!F$6/12))),0)</f>
        <v>380</v>
      </c>
      <c r="G104" s="26">
        <f>IFERROR(IF(OR('Snowball Details'!G108=0,'Snowball Details'!G108*(1+'Snowball Details'!F$6/12)&lt;'Snowball Details'!F$7),0,IF('Snowball Details'!G108*(1+'Snowball Details'!F$6/12)-'Snowball Details'!F$7&lt;$V104-SUM(E104,C104),'Snowball Details'!G108*(1+'Snowball Details'!F$6/12)-'Snowball Details'!F$7,$V104-SUM(E104,C104))),0)</f>
        <v>0</v>
      </c>
      <c r="H104" s="26">
        <f>IFERROR(IF('Snowball Details'!I108*(1+'Snowball Details'!H$6/12)&gt;='Snowball Details'!H$7,0,'Snowball Details'!H$7-('Snowball Details'!I108*(1+'Snowball Details'!H$6/12))),0)</f>
        <v>600</v>
      </c>
      <c r="I104" s="26">
        <f>IFERROR(IF(OR('Snowball Details'!I108=0,'Snowball Details'!I108*(1+'Snowball Details'!H$6/12)&lt;'Snowball Details'!H$7),0,IF('Snowball Details'!I108*(1+'Snowball Details'!H$6/12)-'Snowball Details'!H$7&lt;$V104-SUM(G104,E104,C104),'Snowball Details'!I108*(1+'Snowball Details'!H$6/12)-'Snowball Details'!H$7,$V104-SUM(G104,E104,C104))),0)</f>
        <v>0</v>
      </c>
      <c r="J104" s="26">
        <f>IFERROR(IF('Snowball Details'!K108*(1+'Snowball Details'!J$6/12)&gt;='Snowball Details'!J$7,0,'Snowball Details'!J$7-('Snowball Details'!K108*(1+'Snowball Details'!J$6/12))),0)</f>
        <v>560</v>
      </c>
      <c r="K104" s="26">
        <f>IFERROR(IF(OR('Snowball Details'!K108=0,'Snowball Details'!K108*(1+'Snowball Details'!J$6/12)&lt;'Snowball Details'!J$7),0,IF('Snowball Details'!K108*(1+'Snowball Details'!J$6/12)-'Snowball Details'!J$7&lt;$V104-SUM(I104,G104,E104,C104),'Snowball Details'!K108*(1+'Snowball Details'!J$6/12)-'Snowball Details'!J$7,$V104-SUM(I104,G104,E104,C104))),0)</f>
        <v>0</v>
      </c>
      <c r="L104" s="26">
        <f>IFERROR(IF('Snowball Details'!M108*(1+'Snowball Details'!L$6/12)&gt;='Snowball Details'!L$7,0,'Snowball Details'!L$7-('Snowball Details'!M108*(1+'Snowball Details'!L$6/12))),0)</f>
        <v>220</v>
      </c>
      <c r="M104" s="26">
        <f>IFERROR(IF(OR('Snowball Details'!M108=0,'Snowball Details'!M108*(1+'Snowball Details'!L$6/12)&lt;'Snowball Details'!L$7),0,IF('Snowball Details'!M108*(1+'Snowball Details'!L$6/12)-'Snowball Details'!L$7&lt;$V104-SUM(K104,I104,G104,E104,C104),'Snowball Details'!M108*(1+'Snowball Details'!L$6/12)-'Snowball Details'!L$7,$V104-SUM(K104,I104,G104,E104,C104))),0)</f>
        <v>0</v>
      </c>
      <c r="N104" s="26">
        <f>IFERROR(IF('Snowball Details'!O108*(1+'Snowball Details'!N$6/12)&gt;='Snowball Details'!N$7,0,'Snowball Details'!N$7-('Snowball Details'!O108*(1+'Snowball Details'!N$6/12))),0)</f>
        <v>0</v>
      </c>
      <c r="O104" s="26">
        <f>IFERROR(IF(OR('Snowball Details'!O108=0,('Snowball Details'!O108*(1+'Snowball Details'!N$6/12)&lt;'Snowball Details'!N$7)),0,IF('Snowball Details'!O108*(1+'Snowball Details'!N$6/12)-'Snowball Details'!N$7&lt;$V104-SUM(M104,K104,I104,G104,E104,C104),'Snowball Details'!O108*(1+'Snowball Details'!N$6/12)-'Snowball Details'!N$7,$V104-SUM(M104,K104,I104,G104,E104,C104))),0)</f>
        <v>2841</v>
      </c>
      <c r="P104" s="26">
        <f>IFERROR(IF('Snowball Details'!Q108*(1+'Snowball Details'!P$6/12)&gt;='Snowball Details'!P$7,0,'Snowball Details'!P$7-('Snowball Details'!Q108*(1+'Snowball Details'!P$6/12))),0)</f>
        <v>0</v>
      </c>
      <c r="Q104" s="26">
        <f>IFERROR(IF(OR('Snowball Details'!Q108=0,('Snowball Details'!Q108*(1+'Snowball Details'!P$6/12)&lt;'Snowball Details'!P$7)),0,IF('Snowball Details'!Q108*(1+'Snowball Details'!P$6/12)-'Snowball Details'!P$7&lt;$V104-SUM(O104,M104,K104,I104,G104,E104,C104),'Snowball Details'!Q108*(1+'Snowball Details'!P$6/12)-'Snowball Details'!P$7,$V104-SUM(O104,M104,K104,I104,G104,E104,C104))),0)</f>
        <v>0</v>
      </c>
      <c r="R104" s="26">
        <f>IFERROR(IF('Snowball Details'!S108*(1+'Snowball Details'!R$6/12)&gt;='Snowball Details'!R$7,0,'Snowball Details'!R$7-('Snowball Details'!S108*(1+'Snowball Details'!R$6/12))),0)</f>
        <v>0</v>
      </c>
      <c r="S104" s="26">
        <f>IFERROR(IF(OR('Snowball Details'!S108=0,('Snowball Details'!S108*(1+'Snowball Details'!R$6/12)&lt;'Snowball Details'!R$7)),0,IF('Snowball Details'!S108*(1+'Snowball Details'!R$6/12)-'Snowball Details'!R$7&lt;$V104-SUM(Q104,O104,M104,K104,I104,G104,E104,C104),'Snowball Details'!S108*(1+'Snowball Details'!R$6/12)-'Snowball Details'!R$7,$V104-SUM(Q104,O104,M104,K104,I104,G104,E104,C104))),0)</f>
        <v>0</v>
      </c>
      <c r="T104" s="26">
        <f>IFERROR(IF('Snowball Details'!U108*(1+'Snowball Details'!T$6/12)&gt;='Snowball Details'!T$7,0,'Snowball Details'!T$7-('Snowball Details'!U108*(1+'Snowball Details'!T$6/12))),0)</f>
        <v>0</v>
      </c>
      <c r="U104" s="26">
        <f>IFERROR(IF(OR('Snowball Details'!U108=0,('Snowball Details'!U108*(1+'Snowball Details'!T$6/12)&lt;'Snowball Details'!T$7)),0,IF('Snowball Details'!U108*(1+'Snowball Details'!T$6/12)-'Snowball Details'!T$7&lt;$V104-SUM(S104,Q104,O104,M104,K104,I104,G104,E104,C104),'Snowball Details'!U108*(1+'Snowball Details'!T$6/12)-'Snowball Details'!T$7,$V104-SUM(S104,Q104,O104,M104,K104,I104,G104,E104,C104))),0)</f>
        <v>0</v>
      </c>
      <c r="V104" s="26">
        <f t="shared" si="4"/>
        <v>2841</v>
      </c>
      <c r="W104" s="26">
        <f t="shared" si="5"/>
        <v>2841</v>
      </c>
      <c r="X104" s="26">
        <f t="shared" si="6"/>
        <v>0</v>
      </c>
    </row>
    <row r="105" spans="1:24" x14ac:dyDescent="0.35">
      <c r="A105" s="9">
        <f t="shared" si="7"/>
        <v>48030</v>
      </c>
      <c r="B105" s="26">
        <f>IFERROR(IF('Snowball Details'!C109*(1+'Snowball Details'!B$6/12)&gt;='Snowball Details'!B$2+'Snowball Details'!B$7,0,'Snowball Details'!B$2+'Snowball Details'!B$7-('Snowball Details'!C109*(1+'Snowball Details'!B$6/12))),0)</f>
        <v>841</v>
      </c>
      <c r="C105" s="26">
        <f>IFERROR(IF(OR('Snowball Details'!C109=0,'Snowball Details'!C109*(1+'Snowball Details'!B$6/12)&lt;'Snowball Details'!B$7+'Snowball Details'!B$2),0,IF('Snowball Details'!C109*(1+'Snowball Details'!B$6/12)&lt;$V105,'Snowball Details'!C109*(1+'Snowball Details'!B$6/12)-'Snowball Details'!B$2-'Snowball Details'!B$7,SUM(D105,F105,H105,J105,L105,N105,P105,R105,T105))),0)</f>
        <v>0</v>
      </c>
      <c r="D105" s="26">
        <f>IFERROR(IF('Snowball Details'!E109*(1+'Snowball Details'!D$6/12)&gt;='Snowball Details'!D$7,0,'Snowball Details'!D$7-('Snowball Details'!E109*(1+'Snowball Details'!D$6/12))),0)</f>
        <v>240</v>
      </c>
      <c r="E105" s="26">
        <f>IFERROR(IF(OR('Snowball Details'!E109=0,'Snowball Details'!E109*(1+'Snowball Details'!D$6/12)&lt;'Snowball Details'!D$7),0,IF('Snowball Details'!E109*(1+'Snowball Details'!D$6/12)-'Snowball Details'!D$7&lt;$V105,'Snowball Details'!E109*(1+'Snowball Details'!D$6/12)-'Snowball Details'!D$7,SUM($V105-C105))),0)</f>
        <v>0</v>
      </c>
      <c r="F105" s="26">
        <f>IFERROR(IF('Snowball Details'!G109*(1+'Snowball Details'!F$6/12)&gt;='Snowball Details'!F$7,0,'Snowball Details'!F$7-('Snowball Details'!G109*(1+'Snowball Details'!F$6/12))),0)</f>
        <v>380</v>
      </c>
      <c r="G105" s="26">
        <f>IFERROR(IF(OR('Snowball Details'!G109=0,'Snowball Details'!G109*(1+'Snowball Details'!F$6/12)&lt;'Snowball Details'!F$7),0,IF('Snowball Details'!G109*(1+'Snowball Details'!F$6/12)-'Snowball Details'!F$7&lt;$V105-SUM(E105,C105),'Snowball Details'!G109*(1+'Snowball Details'!F$6/12)-'Snowball Details'!F$7,$V105-SUM(E105,C105))),0)</f>
        <v>0</v>
      </c>
      <c r="H105" s="26">
        <f>IFERROR(IF('Snowball Details'!I109*(1+'Snowball Details'!H$6/12)&gt;='Snowball Details'!H$7,0,'Snowball Details'!H$7-('Snowball Details'!I109*(1+'Snowball Details'!H$6/12))),0)</f>
        <v>600</v>
      </c>
      <c r="I105" s="26">
        <f>IFERROR(IF(OR('Snowball Details'!I109=0,'Snowball Details'!I109*(1+'Snowball Details'!H$6/12)&lt;'Snowball Details'!H$7),0,IF('Snowball Details'!I109*(1+'Snowball Details'!H$6/12)-'Snowball Details'!H$7&lt;$V105-SUM(G105,E105,C105),'Snowball Details'!I109*(1+'Snowball Details'!H$6/12)-'Snowball Details'!H$7,$V105-SUM(G105,E105,C105))),0)</f>
        <v>0</v>
      </c>
      <c r="J105" s="26">
        <f>IFERROR(IF('Snowball Details'!K109*(1+'Snowball Details'!J$6/12)&gt;='Snowball Details'!J$7,0,'Snowball Details'!J$7-('Snowball Details'!K109*(1+'Snowball Details'!J$6/12))),0)</f>
        <v>560</v>
      </c>
      <c r="K105" s="26">
        <f>IFERROR(IF(OR('Snowball Details'!K109=0,'Snowball Details'!K109*(1+'Snowball Details'!J$6/12)&lt;'Snowball Details'!J$7),0,IF('Snowball Details'!K109*(1+'Snowball Details'!J$6/12)-'Snowball Details'!J$7&lt;$V105-SUM(I105,G105,E105,C105),'Snowball Details'!K109*(1+'Snowball Details'!J$6/12)-'Snowball Details'!J$7,$V105-SUM(I105,G105,E105,C105))),0)</f>
        <v>0</v>
      </c>
      <c r="L105" s="26">
        <f>IFERROR(IF('Snowball Details'!M109*(1+'Snowball Details'!L$6/12)&gt;='Snowball Details'!L$7,0,'Snowball Details'!L$7-('Snowball Details'!M109*(1+'Snowball Details'!L$6/12))),0)</f>
        <v>220</v>
      </c>
      <c r="M105" s="26">
        <f>IFERROR(IF(OR('Snowball Details'!M109=0,'Snowball Details'!M109*(1+'Snowball Details'!L$6/12)&lt;'Snowball Details'!L$7),0,IF('Snowball Details'!M109*(1+'Snowball Details'!L$6/12)-'Snowball Details'!L$7&lt;$V105-SUM(K105,I105,G105,E105,C105),'Snowball Details'!M109*(1+'Snowball Details'!L$6/12)-'Snowball Details'!L$7,$V105-SUM(K105,I105,G105,E105,C105))),0)</f>
        <v>0</v>
      </c>
      <c r="N105" s="26">
        <f>IFERROR(IF('Snowball Details'!O109*(1+'Snowball Details'!N$6/12)&gt;='Snowball Details'!N$7,0,'Snowball Details'!N$7-('Snowball Details'!O109*(1+'Snowball Details'!N$6/12))),0)</f>
        <v>0</v>
      </c>
      <c r="O105" s="26">
        <f>IFERROR(IF(OR('Snowball Details'!O109=0,('Snowball Details'!O109*(1+'Snowball Details'!N$6/12)&lt;'Snowball Details'!N$7)),0,IF('Snowball Details'!O109*(1+'Snowball Details'!N$6/12)-'Snowball Details'!N$7&lt;$V105-SUM(M105,K105,I105,G105,E105,C105),'Snowball Details'!O109*(1+'Snowball Details'!N$6/12)-'Snowball Details'!N$7,$V105-SUM(M105,K105,I105,G105,E105,C105))),0)</f>
        <v>2841</v>
      </c>
      <c r="P105" s="26">
        <f>IFERROR(IF('Snowball Details'!Q109*(1+'Snowball Details'!P$6/12)&gt;='Snowball Details'!P$7,0,'Snowball Details'!P$7-('Snowball Details'!Q109*(1+'Snowball Details'!P$6/12))),0)</f>
        <v>0</v>
      </c>
      <c r="Q105" s="26">
        <f>IFERROR(IF(OR('Snowball Details'!Q109=0,('Snowball Details'!Q109*(1+'Snowball Details'!P$6/12)&lt;'Snowball Details'!P$7)),0,IF('Snowball Details'!Q109*(1+'Snowball Details'!P$6/12)-'Snowball Details'!P$7&lt;$V105-SUM(O105,M105,K105,I105,G105,E105,C105),'Snowball Details'!Q109*(1+'Snowball Details'!P$6/12)-'Snowball Details'!P$7,$V105-SUM(O105,M105,K105,I105,G105,E105,C105))),0)</f>
        <v>0</v>
      </c>
      <c r="R105" s="26">
        <f>IFERROR(IF('Snowball Details'!S109*(1+'Snowball Details'!R$6/12)&gt;='Snowball Details'!R$7,0,'Snowball Details'!R$7-('Snowball Details'!S109*(1+'Snowball Details'!R$6/12))),0)</f>
        <v>0</v>
      </c>
      <c r="S105" s="26">
        <f>IFERROR(IF(OR('Snowball Details'!S109=0,('Snowball Details'!S109*(1+'Snowball Details'!R$6/12)&lt;'Snowball Details'!R$7)),0,IF('Snowball Details'!S109*(1+'Snowball Details'!R$6/12)-'Snowball Details'!R$7&lt;$V105-SUM(Q105,O105,M105,K105,I105,G105,E105,C105),'Snowball Details'!S109*(1+'Snowball Details'!R$6/12)-'Snowball Details'!R$7,$V105-SUM(Q105,O105,M105,K105,I105,G105,E105,C105))),0)</f>
        <v>0</v>
      </c>
      <c r="T105" s="26">
        <f>IFERROR(IF('Snowball Details'!U109*(1+'Snowball Details'!T$6/12)&gt;='Snowball Details'!T$7,0,'Snowball Details'!T$7-('Snowball Details'!U109*(1+'Snowball Details'!T$6/12))),0)</f>
        <v>0</v>
      </c>
      <c r="U105" s="26">
        <f>IFERROR(IF(OR('Snowball Details'!U109=0,('Snowball Details'!U109*(1+'Snowball Details'!T$6/12)&lt;'Snowball Details'!T$7)),0,IF('Snowball Details'!U109*(1+'Snowball Details'!T$6/12)-'Snowball Details'!T$7&lt;$V105-SUM(S105,Q105,O105,M105,K105,I105,G105,E105,C105),'Snowball Details'!U109*(1+'Snowball Details'!T$6/12)-'Snowball Details'!T$7,$V105-SUM(S105,Q105,O105,M105,K105,I105,G105,E105,C105))),0)</f>
        <v>0</v>
      </c>
      <c r="V105" s="26">
        <f t="shared" si="4"/>
        <v>2841</v>
      </c>
      <c r="W105" s="26">
        <f t="shared" si="5"/>
        <v>2841</v>
      </c>
      <c r="X105" s="26">
        <f t="shared" si="6"/>
        <v>0</v>
      </c>
    </row>
    <row r="106" spans="1:24" x14ac:dyDescent="0.35">
      <c r="A106" s="9">
        <f t="shared" si="7"/>
        <v>48061</v>
      </c>
      <c r="B106" s="26">
        <f>IFERROR(IF('Snowball Details'!C110*(1+'Snowball Details'!B$6/12)&gt;='Snowball Details'!B$2+'Snowball Details'!B$7,0,'Snowball Details'!B$2+'Snowball Details'!B$7-('Snowball Details'!C110*(1+'Snowball Details'!B$6/12))),0)</f>
        <v>841</v>
      </c>
      <c r="C106" s="26">
        <f>IFERROR(IF(OR('Snowball Details'!C110=0,'Snowball Details'!C110*(1+'Snowball Details'!B$6/12)&lt;'Snowball Details'!B$7+'Snowball Details'!B$2),0,IF('Snowball Details'!C110*(1+'Snowball Details'!B$6/12)&lt;$V106,'Snowball Details'!C110*(1+'Snowball Details'!B$6/12)-'Snowball Details'!B$2-'Snowball Details'!B$7,SUM(D106,F106,H106,J106,L106,N106,P106,R106,T106))),0)</f>
        <v>0</v>
      </c>
      <c r="D106" s="26">
        <f>IFERROR(IF('Snowball Details'!E110*(1+'Snowball Details'!D$6/12)&gt;='Snowball Details'!D$7,0,'Snowball Details'!D$7-('Snowball Details'!E110*(1+'Snowball Details'!D$6/12))),0)</f>
        <v>240</v>
      </c>
      <c r="E106" s="26">
        <f>IFERROR(IF(OR('Snowball Details'!E110=0,'Snowball Details'!E110*(1+'Snowball Details'!D$6/12)&lt;'Snowball Details'!D$7),0,IF('Snowball Details'!E110*(1+'Snowball Details'!D$6/12)-'Snowball Details'!D$7&lt;$V106,'Snowball Details'!E110*(1+'Snowball Details'!D$6/12)-'Snowball Details'!D$7,SUM($V106-C106))),0)</f>
        <v>0</v>
      </c>
      <c r="F106" s="26">
        <f>IFERROR(IF('Snowball Details'!G110*(1+'Snowball Details'!F$6/12)&gt;='Snowball Details'!F$7,0,'Snowball Details'!F$7-('Snowball Details'!G110*(1+'Snowball Details'!F$6/12))),0)</f>
        <v>380</v>
      </c>
      <c r="G106" s="26">
        <f>IFERROR(IF(OR('Snowball Details'!G110=0,'Snowball Details'!G110*(1+'Snowball Details'!F$6/12)&lt;'Snowball Details'!F$7),0,IF('Snowball Details'!G110*(1+'Snowball Details'!F$6/12)-'Snowball Details'!F$7&lt;$V106-SUM(E106,C106),'Snowball Details'!G110*(1+'Snowball Details'!F$6/12)-'Snowball Details'!F$7,$V106-SUM(E106,C106))),0)</f>
        <v>0</v>
      </c>
      <c r="H106" s="26">
        <f>IFERROR(IF('Snowball Details'!I110*(1+'Snowball Details'!H$6/12)&gt;='Snowball Details'!H$7,0,'Snowball Details'!H$7-('Snowball Details'!I110*(1+'Snowball Details'!H$6/12))),0)</f>
        <v>600</v>
      </c>
      <c r="I106" s="26">
        <f>IFERROR(IF(OR('Snowball Details'!I110=0,'Snowball Details'!I110*(1+'Snowball Details'!H$6/12)&lt;'Snowball Details'!H$7),0,IF('Snowball Details'!I110*(1+'Snowball Details'!H$6/12)-'Snowball Details'!H$7&lt;$V106-SUM(G106,E106,C106),'Snowball Details'!I110*(1+'Snowball Details'!H$6/12)-'Snowball Details'!H$7,$V106-SUM(G106,E106,C106))),0)</f>
        <v>0</v>
      </c>
      <c r="J106" s="26">
        <f>IFERROR(IF('Snowball Details'!K110*(1+'Snowball Details'!J$6/12)&gt;='Snowball Details'!J$7,0,'Snowball Details'!J$7-('Snowball Details'!K110*(1+'Snowball Details'!J$6/12))),0)</f>
        <v>560</v>
      </c>
      <c r="K106" s="26">
        <f>IFERROR(IF(OR('Snowball Details'!K110=0,'Snowball Details'!K110*(1+'Snowball Details'!J$6/12)&lt;'Snowball Details'!J$7),0,IF('Snowball Details'!K110*(1+'Snowball Details'!J$6/12)-'Snowball Details'!J$7&lt;$V106-SUM(I106,G106,E106,C106),'Snowball Details'!K110*(1+'Snowball Details'!J$6/12)-'Snowball Details'!J$7,$V106-SUM(I106,G106,E106,C106))),0)</f>
        <v>0</v>
      </c>
      <c r="L106" s="26">
        <f>IFERROR(IF('Snowball Details'!M110*(1+'Snowball Details'!L$6/12)&gt;='Snowball Details'!L$7,0,'Snowball Details'!L$7-('Snowball Details'!M110*(1+'Snowball Details'!L$6/12))),0)</f>
        <v>220</v>
      </c>
      <c r="M106" s="26">
        <f>IFERROR(IF(OR('Snowball Details'!M110=0,'Snowball Details'!M110*(1+'Snowball Details'!L$6/12)&lt;'Snowball Details'!L$7),0,IF('Snowball Details'!M110*(1+'Snowball Details'!L$6/12)-'Snowball Details'!L$7&lt;$V106-SUM(K106,I106,G106,E106,C106),'Snowball Details'!M110*(1+'Snowball Details'!L$6/12)-'Snowball Details'!L$7,$V106-SUM(K106,I106,G106,E106,C106))),0)</f>
        <v>0</v>
      </c>
      <c r="N106" s="26">
        <f>IFERROR(IF('Snowball Details'!O110*(1+'Snowball Details'!N$6/12)&gt;='Snowball Details'!N$7,0,'Snowball Details'!N$7-('Snowball Details'!O110*(1+'Snowball Details'!N$6/12))),0)</f>
        <v>0</v>
      </c>
      <c r="O106" s="26">
        <f>IFERROR(IF(OR('Snowball Details'!O110=0,('Snowball Details'!O110*(1+'Snowball Details'!N$6/12)&lt;'Snowball Details'!N$7)),0,IF('Snowball Details'!O110*(1+'Snowball Details'!N$6/12)-'Snowball Details'!N$7&lt;$V106-SUM(M106,K106,I106,G106,E106,C106),'Snowball Details'!O110*(1+'Snowball Details'!N$6/12)-'Snowball Details'!N$7,$V106-SUM(M106,K106,I106,G106,E106,C106))),0)</f>
        <v>2841</v>
      </c>
      <c r="P106" s="26">
        <f>IFERROR(IF('Snowball Details'!Q110*(1+'Snowball Details'!P$6/12)&gt;='Snowball Details'!P$7,0,'Snowball Details'!P$7-('Snowball Details'!Q110*(1+'Snowball Details'!P$6/12))),0)</f>
        <v>0</v>
      </c>
      <c r="Q106" s="26">
        <f>IFERROR(IF(OR('Snowball Details'!Q110=0,('Snowball Details'!Q110*(1+'Snowball Details'!P$6/12)&lt;'Snowball Details'!P$7)),0,IF('Snowball Details'!Q110*(1+'Snowball Details'!P$6/12)-'Snowball Details'!P$7&lt;$V106-SUM(O106,M106,K106,I106,G106,E106,C106),'Snowball Details'!Q110*(1+'Snowball Details'!P$6/12)-'Snowball Details'!P$7,$V106-SUM(O106,M106,K106,I106,G106,E106,C106))),0)</f>
        <v>0</v>
      </c>
      <c r="R106" s="26">
        <f>IFERROR(IF('Snowball Details'!S110*(1+'Snowball Details'!R$6/12)&gt;='Snowball Details'!R$7,0,'Snowball Details'!R$7-('Snowball Details'!S110*(1+'Snowball Details'!R$6/12))),0)</f>
        <v>0</v>
      </c>
      <c r="S106" s="26">
        <f>IFERROR(IF(OR('Snowball Details'!S110=0,('Snowball Details'!S110*(1+'Snowball Details'!R$6/12)&lt;'Snowball Details'!R$7)),0,IF('Snowball Details'!S110*(1+'Snowball Details'!R$6/12)-'Snowball Details'!R$7&lt;$V106-SUM(Q106,O106,M106,K106,I106,G106,E106,C106),'Snowball Details'!S110*(1+'Snowball Details'!R$6/12)-'Snowball Details'!R$7,$V106-SUM(Q106,O106,M106,K106,I106,G106,E106,C106))),0)</f>
        <v>0</v>
      </c>
      <c r="T106" s="26">
        <f>IFERROR(IF('Snowball Details'!U110*(1+'Snowball Details'!T$6/12)&gt;='Snowball Details'!T$7,0,'Snowball Details'!T$7-('Snowball Details'!U110*(1+'Snowball Details'!T$6/12))),0)</f>
        <v>0</v>
      </c>
      <c r="U106" s="26">
        <f>IFERROR(IF(OR('Snowball Details'!U110=0,('Snowball Details'!U110*(1+'Snowball Details'!T$6/12)&lt;'Snowball Details'!T$7)),0,IF('Snowball Details'!U110*(1+'Snowball Details'!T$6/12)-'Snowball Details'!T$7&lt;$V106-SUM(S106,Q106,O106,M106,K106,I106,G106,E106,C106),'Snowball Details'!U110*(1+'Snowball Details'!T$6/12)-'Snowball Details'!T$7,$V106-SUM(S106,Q106,O106,M106,K106,I106,G106,E106,C106))),0)</f>
        <v>0</v>
      </c>
      <c r="V106" s="26">
        <f t="shared" si="4"/>
        <v>2841</v>
      </c>
      <c r="W106" s="26">
        <f t="shared" si="5"/>
        <v>2841</v>
      </c>
      <c r="X106" s="26">
        <f t="shared" si="6"/>
        <v>0</v>
      </c>
    </row>
    <row r="107" spans="1:24" x14ac:dyDescent="0.35">
      <c r="A107" s="9">
        <f t="shared" si="7"/>
        <v>48092</v>
      </c>
      <c r="B107" s="26">
        <f>IFERROR(IF('Snowball Details'!C111*(1+'Snowball Details'!B$6/12)&gt;='Snowball Details'!B$2+'Snowball Details'!B$7,0,'Snowball Details'!B$2+'Snowball Details'!B$7-('Snowball Details'!C111*(1+'Snowball Details'!B$6/12))),0)</f>
        <v>841</v>
      </c>
      <c r="C107" s="26">
        <f>IFERROR(IF(OR('Snowball Details'!C111=0,'Snowball Details'!C111*(1+'Snowball Details'!B$6/12)&lt;'Snowball Details'!B$7+'Snowball Details'!B$2),0,IF('Snowball Details'!C111*(1+'Snowball Details'!B$6/12)&lt;$V107,'Snowball Details'!C111*(1+'Snowball Details'!B$6/12)-'Snowball Details'!B$2-'Snowball Details'!B$7,SUM(D107,F107,H107,J107,L107,N107,P107,R107,T107))),0)</f>
        <v>0</v>
      </c>
      <c r="D107" s="26">
        <f>IFERROR(IF('Snowball Details'!E111*(1+'Snowball Details'!D$6/12)&gt;='Snowball Details'!D$7,0,'Snowball Details'!D$7-('Snowball Details'!E111*(1+'Snowball Details'!D$6/12))),0)</f>
        <v>240</v>
      </c>
      <c r="E107" s="26">
        <f>IFERROR(IF(OR('Snowball Details'!E111=0,'Snowball Details'!E111*(1+'Snowball Details'!D$6/12)&lt;'Snowball Details'!D$7),0,IF('Snowball Details'!E111*(1+'Snowball Details'!D$6/12)-'Snowball Details'!D$7&lt;$V107,'Snowball Details'!E111*(1+'Snowball Details'!D$6/12)-'Snowball Details'!D$7,SUM($V107-C107))),0)</f>
        <v>0</v>
      </c>
      <c r="F107" s="26">
        <f>IFERROR(IF('Snowball Details'!G111*(1+'Snowball Details'!F$6/12)&gt;='Snowball Details'!F$7,0,'Snowball Details'!F$7-('Snowball Details'!G111*(1+'Snowball Details'!F$6/12))),0)</f>
        <v>380</v>
      </c>
      <c r="G107" s="26">
        <f>IFERROR(IF(OR('Snowball Details'!G111=0,'Snowball Details'!G111*(1+'Snowball Details'!F$6/12)&lt;'Snowball Details'!F$7),0,IF('Snowball Details'!G111*(1+'Snowball Details'!F$6/12)-'Snowball Details'!F$7&lt;$V107-SUM(E107,C107),'Snowball Details'!G111*(1+'Snowball Details'!F$6/12)-'Snowball Details'!F$7,$V107-SUM(E107,C107))),0)</f>
        <v>0</v>
      </c>
      <c r="H107" s="26">
        <f>IFERROR(IF('Snowball Details'!I111*(1+'Snowball Details'!H$6/12)&gt;='Snowball Details'!H$7,0,'Snowball Details'!H$7-('Snowball Details'!I111*(1+'Snowball Details'!H$6/12))),0)</f>
        <v>600</v>
      </c>
      <c r="I107" s="26">
        <f>IFERROR(IF(OR('Snowball Details'!I111=0,'Snowball Details'!I111*(1+'Snowball Details'!H$6/12)&lt;'Snowball Details'!H$7),0,IF('Snowball Details'!I111*(1+'Snowball Details'!H$6/12)-'Snowball Details'!H$7&lt;$V107-SUM(G107,E107,C107),'Snowball Details'!I111*(1+'Snowball Details'!H$6/12)-'Snowball Details'!H$7,$V107-SUM(G107,E107,C107))),0)</f>
        <v>0</v>
      </c>
      <c r="J107" s="26">
        <f>IFERROR(IF('Snowball Details'!K111*(1+'Snowball Details'!J$6/12)&gt;='Snowball Details'!J$7,0,'Snowball Details'!J$7-('Snowball Details'!K111*(1+'Snowball Details'!J$6/12))),0)</f>
        <v>560</v>
      </c>
      <c r="K107" s="26">
        <f>IFERROR(IF(OR('Snowball Details'!K111=0,'Snowball Details'!K111*(1+'Snowball Details'!J$6/12)&lt;'Snowball Details'!J$7),0,IF('Snowball Details'!K111*(1+'Snowball Details'!J$6/12)-'Snowball Details'!J$7&lt;$V107-SUM(I107,G107,E107,C107),'Snowball Details'!K111*(1+'Snowball Details'!J$6/12)-'Snowball Details'!J$7,$V107-SUM(I107,G107,E107,C107))),0)</f>
        <v>0</v>
      </c>
      <c r="L107" s="26">
        <f>IFERROR(IF('Snowball Details'!M111*(1+'Snowball Details'!L$6/12)&gt;='Snowball Details'!L$7,0,'Snowball Details'!L$7-('Snowball Details'!M111*(1+'Snowball Details'!L$6/12))),0)</f>
        <v>220</v>
      </c>
      <c r="M107" s="26">
        <f>IFERROR(IF(OR('Snowball Details'!M111=0,'Snowball Details'!M111*(1+'Snowball Details'!L$6/12)&lt;'Snowball Details'!L$7),0,IF('Snowball Details'!M111*(1+'Snowball Details'!L$6/12)-'Snowball Details'!L$7&lt;$V107-SUM(K107,I107,G107,E107,C107),'Snowball Details'!M111*(1+'Snowball Details'!L$6/12)-'Snowball Details'!L$7,$V107-SUM(K107,I107,G107,E107,C107))),0)</f>
        <v>0</v>
      </c>
      <c r="N107" s="26">
        <f>IFERROR(IF('Snowball Details'!O111*(1+'Snowball Details'!N$6/12)&gt;='Snowball Details'!N$7,0,'Snowball Details'!N$7-('Snowball Details'!O111*(1+'Snowball Details'!N$6/12))),0)</f>
        <v>0</v>
      </c>
      <c r="O107" s="26">
        <f>IFERROR(IF(OR('Snowball Details'!O111=0,('Snowball Details'!O111*(1+'Snowball Details'!N$6/12)&lt;'Snowball Details'!N$7)),0,IF('Snowball Details'!O111*(1+'Snowball Details'!N$6/12)-'Snowball Details'!N$7&lt;$V107-SUM(M107,K107,I107,G107,E107,C107),'Snowball Details'!O111*(1+'Snowball Details'!N$6/12)-'Snowball Details'!N$7,$V107-SUM(M107,K107,I107,G107,E107,C107))),0)</f>
        <v>2841</v>
      </c>
      <c r="P107" s="26">
        <f>IFERROR(IF('Snowball Details'!Q111*(1+'Snowball Details'!P$6/12)&gt;='Snowball Details'!P$7,0,'Snowball Details'!P$7-('Snowball Details'!Q111*(1+'Snowball Details'!P$6/12))),0)</f>
        <v>0</v>
      </c>
      <c r="Q107" s="26">
        <f>IFERROR(IF(OR('Snowball Details'!Q111=0,('Snowball Details'!Q111*(1+'Snowball Details'!P$6/12)&lt;'Snowball Details'!P$7)),0,IF('Snowball Details'!Q111*(1+'Snowball Details'!P$6/12)-'Snowball Details'!P$7&lt;$V107-SUM(O107,M107,K107,I107,G107,E107,C107),'Snowball Details'!Q111*(1+'Snowball Details'!P$6/12)-'Snowball Details'!P$7,$V107-SUM(O107,M107,K107,I107,G107,E107,C107))),0)</f>
        <v>0</v>
      </c>
      <c r="R107" s="26">
        <f>IFERROR(IF('Snowball Details'!S111*(1+'Snowball Details'!R$6/12)&gt;='Snowball Details'!R$7,0,'Snowball Details'!R$7-('Snowball Details'!S111*(1+'Snowball Details'!R$6/12))),0)</f>
        <v>0</v>
      </c>
      <c r="S107" s="26">
        <f>IFERROR(IF(OR('Snowball Details'!S111=0,('Snowball Details'!S111*(1+'Snowball Details'!R$6/12)&lt;'Snowball Details'!R$7)),0,IF('Snowball Details'!S111*(1+'Snowball Details'!R$6/12)-'Snowball Details'!R$7&lt;$V107-SUM(Q107,O107,M107,K107,I107,G107,E107,C107),'Snowball Details'!S111*(1+'Snowball Details'!R$6/12)-'Snowball Details'!R$7,$V107-SUM(Q107,O107,M107,K107,I107,G107,E107,C107))),0)</f>
        <v>0</v>
      </c>
      <c r="T107" s="26">
        <f>IFERROR(IF('Snowball Details'!U111*(1+'Snowball Details'!T$6/12)&gt;='Snowball Details'!T$7,0,'Snowball Details'!T$7-('Snowball Details'!U111*(1+'Snowball Details'!T$6/12))),0)</f>
        <v>0</v>
      </c>
      <c r="U107" s="26">
        <f>IFERROR(IF(OR('Snowball Details'!U111=0,('Snowball Details'!U111*(1+'Snowball Details'!T$6/12)&lt;'Snowball Details'!T$7)),0,IF('Snowball Details'!U111*(1+'Snowball Details'!T$6/12)-'Snowball Details'!T$7&lt;$V107-SUM(S107,Q107,O107,M107,K107,I107,G107,E107,C107),'Snowball Details'!U111*(1+'Snowball Details'!T$6/12)-'Snowball Details'!T$7,$V107-SUM(S107,Q107,O107,M107,K107,I107,G107,E107,C107))),0)</f>
        <v>0</v>
      </c>
      <c r="V107" s="26">
        <f t="shared" si="4"/>
        <v>2841</v>
      </c>
      <c r="W107" s="26">
        <f t="shared" si="5"/>
        <v>2841</v>
      </c>
      <c r="X107" s="26">
        <f t="shared" si="6"/>
        <v>0</v>
      </c>
    </row>
    <row r="108" spans="1:24" x14ac:dyDescent="0.35">
      <c r="A108" s="9">
        <f t="shared" si="7"/>
        <v>48122</v>
      </c>
      <c r="B108" s="26">
        <f>IFERROR(IF('Snowball Details'!C112*(1+'Snowball Details'!B$6/12)&gt;='Snowball Details'!B$2+'Snowball Details'!B$7,0,'Snowball Details'!B$2+'Snowball Details'!B$7-('Snowball Details'!C112*(1+'Snowball Details'!B$6/12))),0)</f>
        <v>841</v>
      </c>
      <c r="C108" s="26">
        <f>IFERROR(IF(OR('Snowball Details'!C112=0,'Snowball Details'!C112*(1+'Snowball Details'!B$6/12)&lt;'Snowball Details'!B$7+'Snowball Details'!B$2),0,IF('Snowball Details'!C112*(1+'Snowball Details'!B$6/12)&lt;$V108,'Snowball Details'!C112*(1+'Snowball Details'!B$6/12)-'Snowball Details'!B$2-'Snowball Details'!B$7,SUM(D108,F108,H108,J108,L108,N108,P108,R108,T108))),0)</f>
        <v>0</v>
      </c>
      <c r="D108" s="26">
        <f>IFERROR(IF('Snowball Details'!E112*(1+'Snowball Details'!D$6/12)&gt;='Snowball Details'!D$7,0,'Snowball Details'!D$7-('Snowball Details'!E112*(1+'Snowball Details'!D$6/12))),0)</f>
        <v>240</v>
      </c>
      <c r="E108" s="26">
        <f>IFERROR(IF(OR('Snowball Details'!E112=0,'Snowball Details'!E112*(1+'Snowball Details'!D$6/12)&lt;'Snowball Details'!D$7),0,IF('Snowball Details'!E112*(1+'Snowball Details'!D$6/12)-'Snowball Details'!D$7&lt;$V108,'Snowball Details'!E112*(1+'Snowball Details'!D$6/12)-'Snowball Details'!D$7,SUM($V108-C108))),0)</f>
        <v>0</v>
      </c>
      <c r="F108" s="26">
        <f>IFERROR(IF('Snowball Details'!G112*(1+'Snowball Details'!F$6/12)&gt;='Snowball Details'!F$7,0,'Snowball Details'!F$7-('Snowball Details'!G112*(1+'Snowball Details'!F$6/12))),0)</f>
        <v>380</v>
      </c>
      <c r="G108" s="26">
        <f>IFERROR(IF(OR('Snowball Details'!G112=0,'Snowball Details'!G112*(1+'Snowball Details'!F$6/12)&lt;'Snowball Details'!F$7),0,IF('Snowball Details'!G112*(1+'Snowball Details'!F$6/12)-'Snowball Details'!F$7&lt;$V108-SUM(E108,C108),'Snowball Details'!G112*(1+'Snowball Details'!F$6/12)-'Snowball Details'!F$7,$V108-SUM(E108,C108))),0)</f>
        <v>0</v>
      </c>
      <c r="H108" s="26">
        <f>IFERROR(IF('Snowball Details'!I112*(1+'Snowball Details'!H$6/12)&gt;='Snowball Details'!H$7,0,'Snowball Details'!H$7-('Snowball Details'!I112*(1+'Snowball Details'!H$6/12))),0)</f>
        <v>600</v>
      </c>
      <c r="I108" s="26">
        <f>IFERROR(IF(OR('Snowball Details'!I112=0,'Snowball Details'!I112*(1+'Snowball Details'!H$6/12)&lt;'Snowball Details'!H$7),0,IF('Snowball Details'!I112*(1+'Snowball Details'!H$6/12)-'Snowball Details'!H$7&lt;$V108-SUM(G108,E108,C108),'Snowball Details'!I112*(1+'Snowball Details'!H$6/12)-'Snowball Details'!H$7,$V108-SUM(G108,E108,C108))),0)</f>
        <v>0</v>
      </c>
      <c r="J108" s="26">
        <f>IFERROR(IF('Snowball Details'!K112*(1+'Snowball Details'!J$6/12)&gt;='Snowball Details'!J$7,0,'Snowball Details'!J$7-('Snowball Details'!K112*(1+'Snowball Details'!J$6/12))),0)</f>
        <v>560</v>
      </c>
      <c r="K108" s="26">
        <f>IFERROR(IF(OR('Snowball Details'!K112=0,'Snowball Details'!K112*(1+'Snowball Details'!J$6/12)&lt;'Snowball Details'!J$7),0,IF('Snowball Details'!K112*(1+'Snowball Details'!J$6/12)-'Snowball Details'!J$7&lt;$V108-SUM(I108,G108,E108,C108),'Snowball Details'!K112*(1+'Snowball Details'!J$6/12)-'Snowball Details'!J$7,$V108-SUM(I108,G108,E108,C108))),0)</f>
        <v>0</v>
      </c>
      <c r="L108" s="26">
        <f>IFERROR(IF('Snowball Details'!M112*(1+'Snowball Details'!L$6/12)&gt;='Snowball Details'!L$7,0,'Snowball Details'!L$7-('Snowball Details'!M112*(1+'Snowball Details'!L$6/12))),0)</f>
        <v>220</v>
      </c>
      <c r="M108" s="26">
        <f>IFERROR(IF(OR('Snowball Details'!M112=0,'Snowball Details'!M112*(1+'Snowball Details'!L$6/12)&lt;'Snowball Details'!L$7),0,IF('Snowball Details'!M112*(1+'Snowball Details'!L$6/12)-'Snowball Details'!L$7&lt;$V108-SUM(K108,I108,G108,E108,C108),'Snowball Details'!M112*(1+'Snowball Details'!L$6/12)-'Snowball Details'!L$7,$V108-SUM(K108,I108,G108,E108,C108))),0)</f>
        <v>0</v>
      </c>
      <c r="N108" s="26">
        <f>IFERROR(IF('Snowball Details'!O112*(1+'Snowball Details'!N$6/12)&gt;='Snowball Details'!N$7,0,'Snowball Details'!N$7-('Snowball Details'!O112*(1+'Snowball Details'!N$6/12))),0)</f>
        <v>0</v>
      </c>
      <c r="O108" s="26">
        <f>IFERROR(IF(OR('Snowball Details'!O112=0,('Snowball Details'!O112*(1+'Snowball Details'!N$6/12)&lt;'Snowball Details'!N$7)),0,IF('Snowball Details'!O112*(1+'Snowball Details'!N$6/12)-'Snowball Details'!N$7&lt;$V108-SUM(M108,K108,I108,G108,E108,C108),'Snowball Details'!O112*(1+'Snowball Details'!N$6/12)-'Snowball Details'!N$7,$V108-SUM(M108,K108,I108,G108,E108,C108))),0)</f>
        <v>2841</v>
      </c>
      <c r="P108" s="26">
        <f>IFERROR(IF('Snowball Details'!Q112*(1+'Snowball Details'!P$6/12)&gt;='Snowball Details'!P$7,0,'Snowball Details'!P$7-('Snowball Details'!Q112*(1+'Snowball Details'!P$6/12))),0)</f>
        <v>0</v>
      </c>
      <c r="Q108" s="26">
        <f>IFERROR(IF(OR('Snowball Details'!Q112=0,('Snowball Details'!Q112*(1+'Snowball Details'!P$6/12)&lt;'Snowball Details'!P$7)),0,IF('Snowball Details'!Q112*(1+'Snowball Details'!P$6/12)-'Snowball Details'!P$7&lt;$V108-SUM(O108,M108,K108,I108,G108,E108,C108),'Snowball Details'!Q112*(1+'Snowball Details'!P$6/12)-'Snowball Details'!P$7,$V108-SUM(O108,M108,K108,I108,G108,E108,C108))),0)</f>
        <v>0</v>
      </c>
      <c r="R108" s="26">
        <f>IFERROR(IF('Snowball Details'!S112*(1+'Snowball Details'!R$6/12)&gt;='Snowball Details'!R$7,0,'Snowball Details'!R$7-('Snowball Details'!S112*(1+'Snowball Details'!R$6/12))),0)</f>
        <v>0</v>
      </c>
      <c r="S108" s="26">
        <f>IFERROR(IF(OR('Snowball Details'!S112=0,('Snowball Details'!S112*(1+'Snowball Details'!R$6/12)&lt;'Snowball Details'!R$7)),0,IF('Snowball Details'!S112*(1+'Snowball Details'!R$6/12)-'Snowball Details'!R$7&lt;$V108-SUM(Q108,O108,M108,K108,I108,G108,E108,C108),'Snowball Details'!S112*(1+'Snowball Details'!R$6/12)-'Snowball Details'!R$7,$V108-SUM(Q108,O108,M108,K108,I108,G108,E108,C108))),0)</f>
        <v>0</v>
      </c>
      <c r="T108" s="26">
        <f>IFERROR(IF('Snowball Details'!U112*(1+'Snowball Details'!T$6/12)&gt;='Snowball Details'!T$7,0,'Snowball Details'!T$7-('Snowball Details'!U112*(1+'Snowball Details'!T$6/12))),0)</f>
        <v>0</v>
      </c>
      <c r="U108" s="26">
        <f>IFERROR(IF(OR('Snowball Details'!U112=0,('Snowball Details'!U112*(1+'Snowball Details'!T$6/12)&lt;'Snowball Details'!T$7)),0,IF('Snowball Details'!U112*(1+'Snowball Details'!T$6/12)-'Snowball Details'!T$7&lt;$V108-SUM(S108,Q108,O108,M108,K108,I108,G108,E108,C108),'Snowball Details'!U112*(1+'Snowball Details'!T$6/12)-'Snowball Details'!T$7,$V108-SUM(S108,Q108,O108,M108,K108,I108,G108,E108,C108))),0)</f>
        <v>0</v>
      </c>
      <c r="V108" s="26">
        <f t="shared" si="4"/>
        <v>2841</v>
      </c>
      <c r="W108" s="26">
        <f t="shared" si="5"/>
        <v>2841</v>
      </c>
      <c r="X108" s="26">
        <f t="shared" si="6"/>
        <v>0</v>
      </c>
    </row>
    <row r="109" spans="1:24" x14ac:dyDescent="0.35">
      <c r="A109" s="9">
        <f t="shared" si="7"/>
        <v>48153</v>
      </c>
      <c r="B109" s="26">
        <f>IFERROR(IF('Snowball Details'!C113*(1+'Snowball Details'!B$6/12)&gt;='Snowball Details'!B$2+'Snowball Details'!B$7,0,'Snowball Details'!B$2+'Snowball Details'!B$7-('Snowball Details'!C113*(1+'Snowball Details'!B$6/12))),0)</f>
        <v>841</v>
      </c>
      <c r="C109" s="26">
        <f>IFERROR(IF(OR('Snowball Details'!C113=0,'Snowball Details'!C113*(1+'Snowball Details'!B$6/12)&lt;'Snowball Details'!B$7+'Snowball Details'!B$2),0,IF('Snowball Details'!C113*(1+'Snowball Details'!B$6/12)&lt;$V109,'Snowball Details'!C113*(1+'Snowball Details'!B$6/12)-'Snowball Details'!B$2-'Snowball Details'!B$7,SUM(D109,F109,H109,J109,L109,N109,P109,R109,T109))),0)</f>
        <v>0</v>
      </c>
      <c r="D109" s="26">
        <f>IFERROR(IF('Snowball Details'!E113*(1+'Snowball Details'!D$6/12)&gt;='Snowball Details'!D$7,0,'Snowball Details'!D$7-('Snowball Details'!E113*(1+'Snowball Details'!D$6/12))),0)</f>
        <v>240</v>
      </c>
      <c r="E109" s="26">
        <f>IFERROR(IF(OR('Snowball Details'!E113=0,'Snowball Details'!E113*(1+'Snowball Details'!D$6/12)&lt;'Snowball Details'!D$7),0,IF('Snowball Details'!E113*(1+'Snowball Details'!D$6/12)-'Snowball Details'!D$7&lt;$V109,'Snowball Details'!E113*(1+'Snowball Details'!D$6/12)-'Snowball Details'!D$7,SUM($V109-C109))),0)</f>
        <v>0</v>
      </c>
      <c r="F109" s="26">
        <f>IFERROR(IF('Snowball Details'!G113*(1+'Snowball Details'!F$6/12)&gt;='Snowball Details'!F$7,0,'Snowball Details'!F$7-('Snowball Details'!G113*(1+'Snowball Details'!F$6/12))),0)</f>
        <v>380</v>
      </c>
      <c r="G109" s="26">
        <f>IFERROR(IF(OR('Snowball Details'!G113=0,'Snowball Details'!G113*(1+'Snowball Details'!F$6/12)&lt;'Snowball Details'!F$7),0,IF('Snowball Details'!G113*(1+'Snowball Details'!F$6/12)-'Snowball Details'!F$7&lt;$V109-SUM(E109,C109),'Snowball Details'!G113*(1+'Snowball Details'!F$6/12)-'Snowball Details'!F$7,$V109-SUM(E109,C109))),0)</f>
        <v>0</v>
      </c>
      <c r="H109" s="26">
        <f>IFERROR(IF('Snowball Details'!I113*(1+'Snowball Details'!H$6/12)&gt;='Snowball Details'!H$7,0,'Snowball Details'!H$7-('Snowball Details'!I113*(1+'Snowball Details'!H$6/12))),0)</f>
        <v>600</v>
      </c>
      <c r="I109" s="26">
        <f>IFERROR(IF(OR('Snowball Details'!I113=0,'Snowball Details'!I113*(1+'Snowball Details'!H$6/12)&lt;'Snowball Details'!H$7),0,IF('Snowball Details'!I113*(1+'Snowball Details'!H$6/12)-'Snowball Details'!H$7&lt;$V109-SUM(G109,E109,C109),'Snowball Details'!I113*(1+'Snowball Details'!H$6/12)-'Snowball Details'!H$7,$V109-SUM(G109,E109,C109))),0)</f>
        <v>0</v>
      </c>
      <c r="J109" s="26">
        <f>IFERROR(IF('Snowball Details'!K113*(1+'Snowball Details'!J$6/12)&gt;='Snowball Details'!J$7,0,'Snowball Details'!J$7-('Snowball Details'!K113*(1+'Snowball Details'!J$6/12))),0)</f>
        <v>560</v>
      </c>
      <c r="K109" s="26">
        <f>IFERROR(IF(OR('Snowball Details'!K113=0,'Snowball Details'!K113*(1+'Snowball Details'!J$6/12)&lt;'Snowball Details'!J$7),0,IF('Snowball Details'!K113*(1+'Snowball Details'!J$6/12)-'Snowball Details'!J$7&lt;$V109-SUM(I109,G109,E109,C109),'Snowball Details'!K113*(1+'Snowball Details'!J$6/12)-'Snowball Details'!J$7,$V109-SUM(I109,G109,E109,C109))),0)</f>
        <v>0</v>
      </c>
      <c r="L109" s="26">
        <f>IFERROR(IF('Snowball Details'!M113*(1+'Snowball Details'!L$6/12)&gt;='Snowball Details'!L$7,0,'Snowball Details'!L$7-('Snowball Details'!M113*(1+'Snowball Details'!L$6/12))),0)</f>
        <v>220</v>
      </c>
      <c r="M109" s="26">
        <f>IFERROR(IF(OR('Snowball Details'!M113=0,'Snowball Details'!M113*(1+'Snowball Details'!L$6/12)&lt;'Snowball Details'!L$7),0,IF('Snowball Details'!M113*(1+'Snowball Details'!L$6/12)-'Snowball Details'!L$7&lt;$V109-SUM(K109,I109,G109,E109,C109),'Snowball Details'!M113*(1+'Snowball Details'!L$6/12)-'Snowball Details'!L$7,$V109-SUM(K109,I109,G109,E109,C109))),0)</f>
        <v>0</v>
      </c>
      <c r="N109" s="26">
        <f>IFERROR(IF('Snowball Details'!O113*(1+'Snowball Details'!N$6/12)&gt;='Snowball Details'!N$7,0,'Snowball Details'!N$7-('Snowball Details'!O113*(1+'Snowball Details'!N$6/12))),0)</f>
        <v>0</v>
      </c>
      <c r="O109" s="26">
        <f>IFERROR(IF(OR('Snowball Details'!O113=0,('Snowball Details'!O113*(1+'Snowball Details'!N$6/12)&lt;'Snowball Details'!N$7)),0,IF('Snowball Details'!O113*(1+'Snowball Details'!N$6/12)-'Snowball Details'!N$7&lt;$V109-SUM(M109,K109,I109,G109,E109,C109),'Snowball Details'!O113*(1+'Snowball Details'!N$6/12)-'Snowball Details'!N$7,$V109-SUM(M109,K109,I109,G109,E109,C109))),0)</f>
        <v>2841</v>
      </c>
      <c r="P109" s="26">
        <f>IFERROR(IF('Snowball Details'!Q113*(1+'Snowball Details'!P$6/12)&gt;='Snowball Details'!P$7,0,'Snowball Details'!P$7-('Snowball Details'!Q113*(1+'Snowball Details'!P$6/12))),0)</f>
        <v>0</v>
      </c>
      <c r="Q109" s="26">
        <f>IFERROR(IF(OR('Snowball Details'!Q113=0,('Snowball Details'!Q113*(1+'Snowball Details'!P$6/12)&lt;'Snowball Details'!P$7)),0,IF('Snowball Details'!Q113*(1+'Snowball Details'!P$6/12)-'Snowball Details'!P$7&lt;$V109-SUM(O109,M109,K109,I109,G109,E109,C109),'Snowball Details'!Q113*(1+'Snowball Details'!P$6/12)-'Snowball Details'!P$7,$V109-SUM(O109,M109,K109,I109,G109,E109,C109))),0)</f>
        <v>0</v>
      </c>
      <c r="R109" s="26">
        <f>IFERROR(IF('Snowball Details'!S113*(1+'Snowball Details'!R$6/12)&gt;='Snowball Details'!R$7,0,'Snowball Details'!R$7-('Snowball Details'!S113*(1+'Snowball Details'!R$6/12))),0)</f>
        <v>0</v>
      </c>
      <c r="S109" s="26">
        <f>IFERROR(IF(OR('Snowball Details'!S113=0,('Snowball Details'!S113*(1+'Snowball Details'!R$6/12)&lt;'Snowball Details'!R$7)),0,IF('Snowball Details'!S113*(1+'Snowball Details'!R$6/12)-'Snowball Details'!R$7&lt;$V109-SUM(Q109,O109,M109,K109,I109,G109,E109,C109),'Snowball Details'!S113*(1+'Snowball Details'!R$6/12)-'Snowball Details'!R$7,$V109-SUM(Q109,O109,M109,K109,I109,G109,E109,C109))),0)</f>
        <v>0</v>
      </c>
      <c r="T109" s="26">
        <f>IFERROR(IF('Snowball Details'!U113*(1+'Snowball Details'!T$6/12)&gt;='Snowball Details'!T$7,0,'Snowball Details'!T$7-('Snowball Details'!U113*(1+'Snowball Details'!T$6/12))),0)</f>
        <v>0</v>
      </c>
      <c r="U109" s="26">
        <f>IFERROR(IF(OR('Snowball Details'!U113=0,('Snowball Details'!U113*(1+'Snowball Details'!T$6/12)&lt;'Snowball Details'!T$7)),0,IF('Snowball Details'!U113*(1+'Snowball Details'!T$6/12)-'Snowball Details'!T$7&lt;$V109-SUM(S109,Q109,O109,M109,K109,I109,G109,E109,C109),'Snowball Details'!U113*(1+'Snowball Details'!T$6/12)-'Snowball Details'!T$7,$V109-SUM(S109,Q109,O109,M109,K109,I109,G109,E109,C109))),0)</f>
        <v>0</v>
      </c>
      <c r="V109" s="26">
        <f t="shared" si="4"/>
        <v>2841</v>
      </c>
      <c r="W109" s="26">
        <f t="shared" si="5"/>
        <v>2841</v>
      </c>
      <c r="X109" s="26">
        <f t="shared" si="6"/>
        <v>0</v>
      </c>
    </row>
    <row r="110" spans="1:24" x14ac:dyDescent="0.35">
      <c r="A110" s="9">
        <f t="shared" si="7"/>
        <v>48183</v>
      </c>
      <c r="B110" s="26">
        <f>IFERROR(IF('Snowball Details'!C114*(1+'Snowball Details'!B$6/12)&gt;='Snowball Details'!B$2+'Snowball Details'!B$7,0,'Snowball Details'!B$2+'Snowball Details'!B$7-('Snowball Details'!C114*(1+'Snowball Details'!B$6/12))),0)</f>
        <v>841</v>
      </c>
      <c r="C110" s="26">
        <f>IFERROR(IF(OR('Snowball Details'!C114=0,'Snowball Details'!C114*(1+'Snowball Details'!B$6/12)&lt;'Snowball Details'!B$7+'Snowball Details'!B$2),0,IF('Snowball Details'!C114*(1+'Snowball Details'!B$6/12)&lt;$V110,'Snowball Details'!C114*(1+'Snowball Details'!B$6/12)-'Snowball Details'!B$2-'Snowball Details'!B$7,SUM(D110,F110,H110,J110,L110,N110,P110,R110,T110))),0)</f>
        <v>0</v>
      </c>
      <c r="D110" s="26">
        <f>IFERROR(IF('Snowball Details'!E114*(1+'Snowball Details'!D$6/12)&gt;='Snowball Details'!D$7,0,'Snowball Details'!D$7-('Snowball Details'!E114*(1+'Snowball Details'!D$6/12))),0)</f>
        <v>240</v>
      </c>
      <c r="E110" s="26">
        <f>IFERROR(IF(OR('Snowball Details'!E114=0,'Snowball Details'!E114*(1+'Snowball Details'!D$6/12)&lt;'Snowball Details'!D$7),0,IF('Snowball Details'!E114*(1+'Snowball Details'!D$6/12)-'Snowball Details'!D$7&lt;$V110,'Snowball Details'!E114*(1+'Snowball Details'!D$6/12)-'Snowball Details'!D$7,SUM($V110-C110))),0)</f>
        <v>0</v>
      </c>
      <c r="F110" s="26">
        <f>IFERROR(IF('Snowball Details'!G114*(1+'Snowball Details'!F$6/12)&gt;='Snowball Details'!F$7,0,'Snowball Details'!F$7-('Snowball Details'!G114*(1+'Snowball Details'!F$6/12))),0)</f>
        <v>380</v>
      </c>
      <c r="G110" s="26">
        <f>IFERROR(IF(OR('Snowball Details'!G114=0,'Snowball Details'!G114*(1+'Snowball Details'!F$6/12)&lt;'Snowball Details'!F$7),0,IF('Snowball Details'!G114*(1+'Snowball Details'!F$6/12)-'Snowball Details'!F$7&lt;$V110-SUM(E110,C110),'Snowball Details'!G114*(1+'Snowball Details'!F$6/12)-'Snowball Details'!F$7,$V110-SUM(E110,C110))),0)</f>
        <v>0</v>
      </c>
      <c r="H110" s="26">
        <f>IFERROR(IF('Snowball Details'!I114*(1+'Snowball Details'!H$6/12)&gt;='Snowball Details'!H$7,0,'Snowball Details'!H$7-('Snowball Details'!I114*(1+'Snowball Details'!H$6/12))),0)</f>
        <v>600</v>
      </c>
      <c r="I110" s="26">
        <f>IFERROR(IF(OR('Snowball Details'!I114=0,'Snowball Details'!I114*(1+'Snowball Details'!H$6/12)&lt;'Snowball Details'!H$7),0,IF('Snowball Details'!I114*(1+'Snowball Details'!H$6/12)-'Snowball Details'!H$7&lt;$V110-SUM(G110,E110,C110),'Snowball Details'!I114*(1+'Snowball Details'!H$6/12)-'Snowball Details'!H$7,$V110-SUM(G110,E110,C110))),0)</f>
        <v>0</v>
      </c>
      <c r="J110" s="26">
        <f>IFERROR(IF('Snowball Details'!K114*(1+'Snowball Details'!J$6/12)&gt;='Snowball Details'!J$7,0,'Snowball Details'!J$7-('Snowball Details'!K114*(1+'Snowball Details'!J$6/12))),0)</f>
        <v>560</v>
      </c>
      <c r="K110" s="26">
        <f>IFERROR(IF(OR('Snowball Details'!K114=0,'Snowball Details'!K114*(1+'Snowball Details'!J$6/12)&lt;'Snowball Details'!J$7),0,IF('Snowball Details'!K114*(1+'Snowball Details'!J$6/12)-'Snowball Details'!J$7&lt;$V110-SUM(I110,G110,E110,C110),'Snowball Details'!K114*(1+'Snowball Details'!J$6/12)-'Snowball Details'!J$7,$V110-SUM(I110,G110,E110,C110))),0)</f>
        <v>0</v>
      </c>
      <c r="L110" s="26">
        <f>IFERROR(IF('Snowball Details'!M114*(1+'Snowball Details'!L$6/12)&gt;='Snowball Details'!L$7,0,'Snowball Details'!L$7-('Snowball Details'!M114*(1+'Snowball Details'!L$6/12))),0)</f>
        <v>220</v>
      </c>
      <c r="M110" s="26">
        <f>IFERROR(IF(OR('Snowball Details'!M114=0,'Snowball Details'!M114*(1+'Snowball Details'!L$6/12)&lt;'Snowball Details'!L$7),0,IF('Snowball Details'!M114*(1+'Snowball Details'!L$6/12)-'Snowball Details'!L$7&lt;$V110-SUM(K110,I110,G110,E110,C110),'Snowball Details'!M114*(1+'Snowball Details'!L$6/12)-'Snowball Details'!L$7,$V110-SUM(K110,I110,G110,E110,C110))),0)</f>
        <v>0</v>
      </c>
      <c r="N110" s="26">
        <f>IFERROR(IF('Snowball Details'!O114*(1+'Snowball Details'!N$6/12)&gt;='Snowball Details'!N$7,0,'Snowball Details'!N$7-('Snowball Details'!O114*(1+'Snowball Details'!N$6/12))),0)</f>
        <v>0</v>
      </c>
      <c r="O110" s="26">
        <f>IFERROR(IF(OR('Snowball Details'!O114=0,('Snowball Details'!O114*(1+'Snowball Details'!N$6/12)&lt;'Snowball Details'!N$7)),0,IF('Snowball Details'!O114*(1+'Snowball Details'!N$6/12)-'Snowball Details'!N$7&lt;$V110-SUM(M110,K110,I110,G110,E110,C110),'Snowball Details'!O114*(1+'Snowball Details'!N$6/12)-'Snowball Details'!N$7,$V110-SUM(M110,K110,I110,G110,E110,C110))),0)</f>
        <v>2841</v>
      </c>
      <c r="P110" s="26">
        <f>IFERROR(IF('Snowball Details'!Q114*(1+'Snowball Details'!P$6/12)&gt;='Snowball Details'!P$7,0,'Snowball Details'!P$7-('Snowball Details'!Q114*(1+'Snowball Details'!P$6/12))),0)</f>
        <v>0</v>
      </c>
      <c r="Q110" s="26">
        <f>IFERROR(IF(OR('Snowball Details'!Q114=0,('Snowball Details'!Q114*(1+'Snowball Details'!P$6/12)&lt;'Snowball Details'!P$7)),0,IF('Snowball Details'!Q114*(1+'Snowball Details'!P$6/12)-'Snowball Details'!P$7&lt;$V110-SUM(O110,M110,K110,I110,G110,E110,C110),'Snowball Details'!Q114*(1+'Snowball Details'!P$6/12)-'Snowball Details'!P$7,$V110-SUM(O110,M110,K110,I110,G110,E110,C110))),0)</f>
        <v>0</v>
      </c>
      <c r="R110" s="26">
        <f>IFERROR(IF('Snowball Details'!S114*(1+'Snowball Details'!R$6/12)&gt;='Snowball Details'!R$7,0,'Snowball Details'!R$7-('Snowball Details'!S114*(1+'Snowball Details'!R$6/12))),0)</f>
        <v>0</v>
      </c>
      <c r="S110" s="26">
        <f>IFERROR(IF(OR('Snowball Details'!S114=0,('Snowball Details'!S114*(1+'Snowball Details'!R$6/12)&lt;'Snowball Details'!R$7)),0,IF('Snowball Details'!S114*(1+'Snowball Details'!R$6/12)-'Snowball Details'!R$7&lt;$V110-SUM(Q110,O110,M110,K110,I110,G110,E110,C110),'Snowball Details'!S114*(1+'Snowball Details'!R$6/12)-'Snowball Details'!R$7,$V110-SUM(Q110,O110,M110,K110,I110,G110,E110,C110))),0)</f>
        <v>0</v>
      </c>
      <c r="T110" s="26">
        <f>IFERROR(IF('Snowball Details'!U114*(1+'Snowball Details'!T$6/12)&gt;='Snowball Details'!T$7,0,'Snowball Details'!T$7-('Snowball Details'!U114*(1+'Snowball Details'!T$6/12))),0)</f>
        <v>0</v>
      </c>
      <c r="U110" s="26">
        <f>IFERROR(IF(OR('Snowball Details'!U114=0,('Snowball Details'!U114*(1+'Snowball Details'!T$6/12)&lt;'Snowball Details'!T$7)),0,IF('Snowball Details'!U114*(1+'Snowball Details'!T$6/12)-'Snowball Details'!T$7&lt;$V110-SUM(S110,Q110,O110,M110,K110,I110,G110,E110,C110),'Snowball Details'!U114*(1+'Snowball Details'!T$6/12)-'Snowball Details'!T$7,$V110-SUM(S110,Q110,O110,M110,K110,I110,G110,E110,C110))),0)</f>
        <v>0</v>
      </c>
      <c r="V110" s="26">
        <f t="shared" si="4"/>
        <v>2841</v>
      </c>
      <c r="W110" s="26">
        <f t="shared" si="5"/>
        <v>2841</v>
      </c>
      <c r="X110" s="26">
        <f t="shared" si="6"/>
        <v>0</v>
      </c>
    </row>
    <row r="111" spans="1:24" x14ac:dyDescent="0.35">
      <c r="A111" s="9">
        <f t="shared" si="7"/>
        <v>48214</v>
      </c>
      <c r="B111" s="26">
        <f>IFERROR(IF('Snowball Details'!C115*(1+'Snowball Details'!B$6/12)&gt;='Snowball Details'!B$2+'Snowball Details'!B$7,0,'Snowball Details'!B$2+'Snowball Details'!B$7-('Snowball Details'!C115*(1+'Snowball Details'!B$6/12))),0)</f>
        <v>841</v>
      </c>
      <c r="C111" s="26">
        <f>IFERROR(IF(OR('Snowball Details'!C115=0,'Snowball Details'!C115*(1+'Snowball Details'!B$6/12)&lt;'Snowball Details'!B$7+'Snowball Details'!B$2),0,IF('Snowball Details'!C115*(1+'Snowball Details'!B$6/12)&lt;$V111,'Snowball Details'!C115*(1+'Snowball Details'!B$6/12)-'Snowball Details'!B$2-'Snowball Details'!B$7,SUM(D111,F111,H111,J111,L111,N111,P111,R111,T111))),0)</f>
        <v>0</v>
      </c>
      <c r="D111" s="26">
        <f>IFERROR(IF('Snowball Details'!E115*(1+'Snowball Details'!D$6/12)&gt;='Snowball Details'!D$7,0,'Snowball Details'!D$7-('Snowball Details'!E115*(1+'Snowball Details'!D$6/12))),0)</f>
        <v>240</v>
      </c>
      <c r="E111" s="26">
        <f>IFERROR(IF(OR('Snowball Details'!E115=0,'Snowball Details'!E115*(1+'Snowball Details'!D$6/12)&lt;'Snowball Details'!D$7),0,IF('Snowball Details'!E115*(1+'Snowball Details'!D$6/12)-'Snowball Details'!D$7&lt;$V111,'Snowball Details'!E115*(1+'Snowball Details'!D$6/12)-'Snowball Details'!D$7,SUM($V111-C111))),0)</f>
        <v>0</v>
      </c>
      <c r="F111" s="26">
        <f>IFERROR(IF('Snowball Details'!G115*(1+'Snowball Details'!F$6/12)&gt;='Snowball Details'!F$7,0,'Snowball Details'!F$7-('Snowball Details'!G115*(1+'Snowball Details'!F$6/12))),0)</f>
        <v>380</v>
      </c>
      <c r="G111" s="26">
        <f>IFERROR(IF(OR('Snowball Details'!G115=0,'Snowball Details'!G115*(1+'Snowball Details'!F$6/12)&lt;'Snowball Details'!F$7),0,IF('Snowball Details'!G115*(1+'Snowball Details'!F$6/12)-'Snowball Details'!F$7&lt;$V111-SUM(E111,C111),'Snowball Details'!G115*(1+'Snowball Details'!F$6/12)-'Snowball Details'!F$7,$V111-SUM(E111,C111))),0)</f>
        <v>0</v>
      </c>
      <c r="H111" s="26">
        <f>IFERROR(IF('Snowball Details'!I115*(1+'Snowball Details'!H$6/12)&gt;='Snowball Details'!H$7,0,'Snowball Details'!H$7-('Snowball Details'!I115*(1+'Snowball Details'!H$6/12))),0)</f>
        <v>600</v>
      </c>
      <c r="I111" s="26">
        <f>IFERROR(IF(OR('Snowball Details'!I115=0,'Snowball Details'!I115*(1+'Snowball Details'!H$6/12)&lt;'Snowball Details'!H$7),0,IF('Snowball Details'!I115*(1+'Snowball Details'!H$6/12)-'Snowball Details'!H$7&lt;$V111-SUM(G111,E111,C111),'Snowball Details'!I115*(1+'Snowball Details'!H$6/12)-'Snowball Details'!H$7,$V111-SUM(G111,E111,C111))),0)</f>
        <v>0</v>
      </c>
      <c r="J111" s="26">
        <f>IFERROR(IF('Snowball Details'!K115*(1+'Snowball Details'!J$6/12)&gt;='Snowball Details'!J$7,0,'Snowball Details'!J$7-('Snowball Details'!K115*(1+'Snowball Details'!J$6/12))),0)</f>
        <v>560</v>
      </c>
      <c r="K111" s="26">
        <f>IFERROR(IF(OR('Snowball Details'!K115=0,'Snowball Details'!K115*(1+'Snowball Details'!J$6/12)&lt;'Snowball Details'!J$7),0,IF('Snowball Details'!K115*(1+'Snowball Details'!J$6/12)-'Snowball Details'!J$7&lt;$V111-SUM(I111,G111,E111,C111),'Snowball Details'!K115*(1+'Snowball Details'!J$6/12)-'Snowball Details'!J$7,$V111-SUM(I111,G111,E111,C111))),0)</f>
        <v>0</v>
      </c>
      <c r="L111" s="26">
        <f>IFERROR(IF('Snowball Details'!M115*(1+'Snowball Details'!L$6/12)&gt;='Snowball Details'!L$7,0,'Snowball Details'!L$7-('Snowball Details'!M115*(1+'Snowball Details'!L$6/12))),0)</f>
        <v>220</v>
      </c>
      <c r="M111" s="26">
        <f>IFERROR(IF(OR('Snowball Details'!M115=0,'Snowball Details'!M115*(1+'Snowball Details'!L$6/12)&lt;'Snowball Details'!L$7),0,IF('Snowball Details'!M115*(1+'Snowball Details'!L$6/12)-'Snowball Details'!L$7&lt;$V111-SUM(K111,I111,G111,E111,C111),'Snowball Details'!M115*(1+'Snowball Details'!L$6/12)-'Snowball Details'!L$7,$V111-SUM(K111,I111,G111,E111,C111))),0)</f>
        <v>0</v>
      </c>
      <c r="N111" s="26">
        <f>IFERROR(IF('Snowball Details'!O115*(1+'Snowball Details'!N$6/12)&gt;='Snowball Details'!N$7,0,'Snowball Details'!N$7-('Snowball Details'!O115*(1+'Snowball Details'!N$6/12))),0)</f>
        <v>0</v>
      </c>
      <c r="O111" s="26">
        <f>IFERROR(IF(OR('Snowball Details'!O115=0,('Snowball Details'!O115*(1+'Snowball Details'!N$6/12)&lt;'Snowball Details'!N$7)),0,IF('Snowball Details'!O115*(1+'Snowball Details'!N$6/12)-'Snowball Details'!N$7&lt;$V111-SUM(M111,K111,I111,G111,E111,C111),'Snowball Details'!O115*(1+'Snowball Details'!N$6/12)-'Snowball Details'!N$7,$V111-SUM(M111,K111,I111,G111,E111,C111))),0)</f>
        <v>2841</v>
      </c>
      <c r="P111" s="26">
        <f>IFERROR(IF('Snowball Details'!Q115*(1+'Snowball Details'!P$6/12)&gt;='Snowball Details'!P$7,0,'Snowball Details'!P$7-('Snowball Details'!Q115*(1+'Snowball Details'!P$6/12))),0)</f>
        <v>0</v>
      </c>
      <c r="Q111" s="26">
        <f>IFERROR(IF(OR('Snowball Details'!Q115=0,('Snowball Details'!Q115*(1+'Snowball Details'!P$6/12)&lt;'Snowball Details'!P$7)),0,IF('Snowball Details'!Q115*(1+'Snowball Details'!P$6/12)-'Snowball Details'!P$7&lt;$V111-SUM(O111,M111,K111,I111,G111,E111,C111),'Snowball Details'!Q115*(1+'Snowball Details'!P$6/12)-'Snowball Details'!P$7,$V111-SUM(O111,M111,K111,I111,G111,E111,C111))),0)</f>
        <v>0</v>
      </c>
      <c r="R111" s="26">
        <f>IFERROR(IF('Snowball Details'!S115*(1+'Snowball Details'!R$6/12)&gt;='Snowball Details'!R$7,0,'Snowball Details'!R$7-('Snowball Details'!S115*(1+'Snowball Details'!R$6/12))),0)</f>
        <v>0</v>
      </c>
      <c r="S111" s="26">
        <f>IFERROR(IF(OR('Snowball Details'!S115=0,('Snowball Details'!S115*(1+'Snowball Details'!R$6/12)&lt;'Snowball Details'!R$7)),0,IF('Snowball Details'!S115*(1+'Snowball Details'!R$6/12)-'Snowball Details'!R$7&lt;$V111-SUM(Q111,O111,M111,K111,I111,G111,E111,C111),'Snowball Details'!S115*(1+'Snowball Details'!R$6/12)-'Snowball Details'!R$7,$V111-SUM(Q111,O111,M111,K111,I111,G111,E111,C111))),0)</f>
        <v>0</v>
      </c>
      <c r="T111" s="26">
        <f>IFERROR(IF('Snowball Details'!U115*(1+'Snowball Details'!T$6/12)&gt;='Snowball Details'!T$7,0,'Snowball Details'!T$7-('Snowball Details'!U115*(1+'Snowball Details'!T$6/12))),0)</f>
        <v>0</v>
      </c>
      <c r="U111" s="26">
        <f>IFERROR(IF(OR('Snowball Details'!U115=0,('Snowball Details'!U115*(1+'Snowball Details'!T$6/12)&lt;'Snowball Details'!T$7)),0,IF('Snowball Details'!U115*(1+'Snowball Details'!T$6/12)-'Snowball Details'!T$7&lt;$V111-SUM(S111,Q111,O111,M111,K111,I111,G111,E111,C111),'Snowball Details'!U115*(1+'Snowball Details'!T$6/12)-'Snowball Details'!T$7,$V111-SUM(S111,Q111,O111,M111,K111,I111,G111,E111,C111))),0)</f>
        <v>0</v>
      </c>
      <c r="V111" s="26">
        <f t="shared" si="4"/>
        <v>2841</v>
      </c>
      <c r="W111" s="26">
        <f t="shared" si="5"/>
        <v>2841</v>
      </c>
      <c r="X111" s="26">
        <f t="shared" si="6"/>
        <v>0</v>
      </c>
    </row>
    <row r="112" spans="1:24" x14ac:dyDescent="0.35">
      <c r="A112" s="9">
        <f t="shared" si="7"/>
        <v>48245</v>
      </c>
      <c r="B112" s="26">
        <f>IFERROR(IF('Snowball Details'!C116*(1+'Snowball Details'!B$6/12)&gt;='Snowball Details'!B$2+'Snowball Details'!B$7,0,'Snowball Details'!B$2+'Snowball Details'!B$7-('Snowball Details'!C116*(1+'Snowball Details'!B$6/12))),0)</f>
        <v>841</v>
      </c>
      <c r="C112" s="26">
        <f>IFERROR(IF(OR('Snowball Details'!C116=0,'Snowball Details'!C116*(1+'Snowball Details'!B$6/12)&lt;'Snowball Details'!B$7+'Snowball Details'!B$2),0,IF('Snowball Details'!C116*(1+'Snowball Details'!B$6/12)&lt;$V112,'Snowball Details'!C116*(1+'Snowball Details'!B$6/12)-'Snowball Details'!B$2-'Snowball Details'!B$7,SUM(D112,F112,H112,J112,L112,N112,P112,R112,T112))),0)</f>
        <v>0</v>
      </c>
      <c r="D112" s="26">
        <f>IFERROR(IF('Snowball Details'!E116*(1+'Snowball Details'!D$6/12)&gt;='Snowball Details'!D$7,0,'Snowball Details'!D$7-('Snowball Details'!E116*(1+'Snowball Details'!D$6/12))),0)</f>
        <v>240</v>
      </c>
      <c r="E112" s="26">
        <f>IFERROR(IF(OR('Snowball Details'!E116=0,'Snowball Details'!E116*(1+'Snowball Details'!D$6/12)&lt;'Snowball Details'!D$7),0,IF('Snowball Details'!E116*(1+'Snowball Details'!D$6/12)-'Snowball Details'!D$7&lt;$V112,'Snowball Details'!E116*(1+'Snowball Details'!D$6/12)-'Snowball Details'!D$7,SUM($V112-C112))),0)</f>
        <v>0</v>
      </c>
      <c r="F112" s="26">
        <f>IFERROR(IF('Snowball Details'!G116*(1+'Snowball Details'!F$6/12)&gt;='Snowball Details'!F$7,0,'Snowball Details'!F$7-('Snowball Details'!G116*(1+'Snowball Details'!F$6/12))),0)</f>
        <v>380</v>
      </c>
      <c r="G112" s="26">
        <f>IFERROR(IF(OR('Snowball Details'!G116=0,'Snowball Details'!G116*(1+'Snowball Details'!F$6/12)&lt;'Snowball Details'!F$7),0,IF('Snowball Details'!G116*(1+'Snowball Details'!F$6/12)-'Snowball Details'!F$7&lt;$V112-SUM(E112,C112),'Snowball Details'!G116*(1+'Snowball Details'!F$6/12)-'Snowball Details'!F$7,$V112-SUM(E112,C112))),0)</f>
        <v>0</v>
      </c>
      <c r="H112" s="26">
        <f>IFERROR(IF('Snowball Details'!I116*(1+'Snowball Details'!H$6/12)&gt;='Snowball Details'!H$7,0,'Snowball Details'!H$7-('Snowball Details'!I116*(1+'Snowball Details'!H$6/12))),0)</f>
        <v>600</v>
      </c>
      <c r="I112" s="26">
        <f>IFERROR(IF(OR('Snowball Details'!I116=0,'Snowball Details'!I116*(1+'Snowball Details'!H$6/12)&lt;'Snowball Details'!H$7),0,IF('Snowball Details'!I116*(1+'Snowball Details'!H$6/12)-'Snowball Details'!H$7&lt;$V112-SUM(G112,E112,C112),'Snowball Details'!I116*(1+'Snowball Details'!H$6/12)-'Snowball Details'!H$7,$V112-SUM(G112,E112,C112))),0)</f>
        <v>0</v>
      </c>
      <c r="J112" s="26">
        <f>IFERROR(IF('Snowball Details'!K116*(1+'Snowball Details'!J$6/12)&gt;='Snowball Details'!J$7,0,'Snowball Details'!J$7-('Snowball Details'!K116*(1+'Snowball Details'!J$6/12))),0)</f>
        <v>560</v>
      </c>
      <c r="K112" s="26">
        <f>IFERROR(IF(OR('Snowball Details'!K116=0,'Snowball Details'!K116*(1+'Snowball Details'!J$6/12)&lt;'Snowball Details'!J$7),0,IF('Snowball Details'!K116*(1+'Snowball Details'!J$6/12)-'Snowball Details'!J$7&lt;$V112-SUM(I112,G112,E112,C112),'Snowball Details'!K116*(1+'Snowball Details'!J$6/12)-'Snowball Details'!J$7,$V112-SUM(I112,G112,E112,C112))),0)</f>
        <v>0</v>
      </c>
      <c r="L112" s="26">
        <f>IFERROR(IF('Snowball Details'!M116*(1+'Snowball Details'!L$6/12)&gt;='Snowball Details'!L$7,0,'Snowball Details'!L$7-('Snowball Details'!M116*(1+'Snowball Details'!L$6/12))),0)</f>
        <v>220</v>
      </c>
      <c r="M112" s="26">
        <f>IFERROR(IF(OR('Snowball Details'!M116=0,'Snowball Details'!M116*(1+'Snowball Details'!L$6/12)&lt;'Snowball Details'!L$7),0,IF('Snowball Details'!M116*(1+'Snowball Details'!L$6/12)-'Snowball Details'!L$7&lt;$V112-SUM(K112,I112,G112,E112,C112),'Snowball Details'!M116*(1+'Snowball Details'!L$6/12)-'Snowball Details'!L$7,$V112-SUM(K112,I112,G112,E112,C112))),0)</f>
        <v>0</v>
      </c>
      <c r="N112" s="26">
        <f>IFERROR(IF('Snowball Details'!O116*(1+'Snowball Details'!N$6/12)&gt;='Snowball Details'!N$7,0,'Snowball Details'!N$7-('Snowball Details'!O116*(1+'Snowball Details'!N$6/12))),0)</f>
        <v>0</v>
      </c>
      <c r="O112" s="26">
        <f>IFERROR(IF(OR('Snowball Details'!O116=0,('Snowball Details'!O116*(1+'Snowball Details'!N$6/12)&lt;'Snowball Details'!N$7)),0,IF('Snowball Details'!O116*(1+'Snowball Details'!N$6/12)-'Snowball Details'!N$7&lt;$V112-SUM(M112,K112,I112,G112,E112,C112),'Snowball Details'!O116*(1+'Snowball Details'!N$6/12)-'Snowball Details'!N$7,$V112-SUM(M112,K112,I112,G112,E112,C112))),0)</f>
        <v>2841</v>
      </c>
      <c r="P112" s="26">
        <f>IFERROR(IF('Snowball Details'!Q116*(1+'Snowball Details'!P$6/12)&gt;='Snowball Details'!P$7,0,'Snowball Details'!P$7-('Snowball Details'!Q116*(1+'Snowball Details'!P$6/12))),0)</f>
        <v>0</v>
      </c>
      <c r="Q112" s="26">
        <f>IFERROR(IF(OR('Snowball Details'!Q116=0,('Snowball Details'!Q116*(1+'Snowball Details'!P$6/12)&lt;'Snowball Details'!P$7)),0,IF('Snowball Details'!Q116*(1+'Snowball Details'!P$6/12)-'Snowball Details'!P$7&lt;$V112-SUM(O112,M112,K112,I112,G112,E112,C112),'Snowball Details'!Q116*(1+'Snowball Details'!P$6/12)-'Snowball Details'!P$7,$V112-SUM(O112,M112,K112,I112,G112,E112,C112))),0)</f>
        <v>0</v>
      </c>
      <c r="R112" s="26">
        <f>IFERROR(IF('Snowball Details'!S116*(1+'Snowball Details'!R$6/12)&gt;='Snowball Details'!R$7,0,'Snowball Details'!R$7-('Snowball Details'!S116*(1+'Snowball Details'!R$6/12))),0)</f>
        <v>0</v>
      </c>
      <c r="S112" s="26">
        <f>IFERROR(IF(OR('Snowball Details'!S116=0,('Snowball Details'!S116*(1+'Snowball Details'!R$6/12)&lt;'Snowball Details'!R$7)),0,IF('Snowball Details'!S116*(1+'Snowball Details'!R$6/12)-'Snowball Details'!R$7&lt;$V112-SUM(Q112,O112,M112,K112,I112,G112,E112,C112),'Snowball Details'!S116*(1+'Snowball Details'!R$6/12)-'Snowball Details'!R$7,$V112-SUM(Q112,O112,M112,K112,I112,G112,E112,C112))),0)</f>
        <v>0</v>
      </c>
      <c r="T112" s="26">
        <f>IFERROR(IF('Snowball Details'!U116*(1+'Snowball Details'!T$6/12)&gt;='Snowball Details'!T$7,0,'Snowball Details'!T$7-('Snowball Details'!U116*(1+'Snowball Details'!T$6/12))),0)</f>
        <v>0</v>
      </c>
      <c r="U112" s="26">
        <f>IFERROR(IF(OR('Snowball Details'!U116=0,('Snowball Details'!U116*(1+'Snowball Details'!T$6/12)&lt;'Snowball Details'!T$7)),0,IF('Snowball Details'!U116*(1+'Snowball Details'!T$6/12)-'Snowball Details'!T$7&lt;$V112-SUM(S112,Q112,O112,M112,K112,I112,G112,E112,C112),'Snowball Details'!U116*(1+'Snowball Details'!T$6/12)-'Snowball Details'!T$7,$V112-SUM(S112,Q112,O112,M112,K112,I112,G112,E112,C112))),0)</f>
        <v>0</v>
      </c>
      <c r="V112" s="26">
        <f t="shared" si="4"/>
        <v>2841</v>
      </c>
      <c r="W112" s="26">
        <f t="shared" si="5"/>
        <v>2841</v>
      </c>
      <c r="X112" s="26">
        <f t="shared" si="6"/>
        <v>0</v>
      </c>
    </row>
    <row r="113" spans="1:24" x14ac:dyDescent="0.35">
      <c r="A113" s="9">
        <f t="shared" si="7"/>
        <v>48274</v>
      </c>
      <c r="B113" s="26">
        <f>IFERROR(IF('Snowball Details'!C117*(1+'Snowball Details'!B$6/12)&gt;='Snowball Details'!B$2+'Snowball Details'!B$7,0,'Snowball Details'!B$2+'Snowball Details'!B$7-('Snowball Details'!C117*(1+'Snowball Details'!B$6/12))),0)</f>
        <v>841</v>
      </c>
      <c r="C113" s="26">
        <f>IFERROR(IF(OR('Snowball Details'!C117=0,'Snowball Details'!C117*(1+'Snowball Details'!B$6/12)&lt;'Snowball Details'!B$7+'Snowball Details'!B$2),0,IF('Snowball Details'!C117*(1+'Snowball Details'!B$6/12)&lt;$V113,'Snowball Details'!C117*(1+'Snowball Details'!B$6/12)-'Snowball Details'!B$2-'Snowball Details'!B$7,SUM(D113,F113,H113,J113,L113,N113,P113,R113,T113))),0)</f>
        <v>0</v>
      </c>
      <c r="D113" s="26">
        <f>IFERROR(IF('Snowball Details'!E117*(1+'Snowball Details'!D$6/12)&gt;='Snowball Details'!D$7,0,'Snowball Details'!D$7-('Snowball Details'!E117*(1+'Snowball Details'!D$6/12))),0)</f>
        <v>240</v>
      </c>
      <c r="E113" s="26">
        <f>IFERROR(IF(OR('Snowball Details'!E117=0,'Snowball Details'!E117*(1+'Snowball Details'!D$6/12)&lt;'Snowball Details'!D$7),0,IF('Snowball Details'!E117*(1+'Snowball Details'!D$6/12)-'Snowball Details'!D$7&lt;$V113,'Snowball Details'!E117*(1+'Snowball Details'!D$6/12)-'Snowball Details'!D$7,SUM($V113-C113))),0)</f>
        <v>0</v>
      </c>
      <c r="F113" s="26">
        <f>IFERROR(IF('Snowball Details'!G117*(1+'Snowball Details'!F$6/12)&gt;='Snowball Details'!F$7,0,'Snowball Details'!F$7-('Snowball Details'!G117*(1+'Snowball Details'!F$6/12))),0)</f>
        <v>380</v>
      </c>
      <c r="G113" s="26">
        <f>IFERROR(IF(OR('Snowball Details'!G117=0,'Snowball Details'!G117*(1+'Snowball Details'!F$6/12)&lt;'Snowball Details'!F$7),0,IF('Snowball Details'!G117*(1+'Snowball Details'!F$6/12)-'Snowball Details'!F$7&lt;$V113-SUM(E113,C113),'Snowball Details'!G117*(1+'Snowball Details'!F$6/12)-'Snowball Details'!F$7,$V113-SUM(E113,C113))),0)</f>
        <v>0</v>
      </c>
      <c r="H113" s="26">
        <f>IFERROR(IF('Snowball Details'!I117*(1+'Snowball Details'!H$6/12)&gt;='Snowball Details'!H$7,0,'Snowball Details'!H$7-('Snowball Details'!I117*(1+'Snowball Details'!H$6/12))),0)</f>
        <v>600</v>
      </c>
      <c r="I113" s="26">
        <f>IFERROR(IF(OR('Snowball Details'!I117=0,'Snowball Details'!I117*(1+'Snowball Details'!H$6/12)&lt;'Snowball Details'!H$7),0,IF('Snowball Details'!I117*(1+'Snowball Details'!H$6/12)-'Snowball Details'!H$7&lt;$V113-SUM(G113,E113,C113),'Snowball Details'!I117*(1+'Snowball Details'!H$6/12)-'Snowball Details'!H$7,$V113-SUM(G113,E113,C113))),0)</f>
        <v>0</v>
      </c>
      <c r="J113" s="26">
        <f>IFERROR(IF('Snowball Details'!K117*(1+'Snowball Details'!J$6/12)&gt;='Snowball Details'!J$7,0,'Snowball Details'!J$7-('Snowball Details'!K117*(1+'Snowball Details'!J$6/12))),0)</f>
        <v>560</v>
      </c>
      <c r="K113" s="26">
        <f>IFERROR(IF(OR('Snowball Details'!K117=0,'Snowball Details'!K117*(1+'Snowball Details'!J$6/12)&lt;'Snowball Details'!J$7),0,IF('Snowball Details'!K117*(1+'Snowball Details'!J$6/12)-'Snowball Details'!J$7&lt;$V113-SUM(I113,G113,E113,C113),'Snowball Details'!K117*(1+'Snowball Details'!J$6/12)-'Snowball Details'!J$7,$V113-SUM(I113,G113,E113,C113))),0)</f>
        <v>0</v>
      </c>
      <c r="L113" s="26">
        <f>IFERROR(IF('Snowball Details'!M117*(1+'Snowball Details'!L$6/12)&gt;='Snowball Details'!L$7,0,'Snowball Details'!L$7-('Snowball Details'!M117*(1+'Snowball Details'!L$6/12))),0)</f>
        <v>220</v>
      </c>
      <c r="M113" s="26">
        <f>IFERROR(IF(OR('Snowball Details'!M117=0,'Snowball Details'!M117*(1+'Snowball Details'!L$6/12)&lt;'Snowball Details'!L$7),0,IF('Snowball Details'!M117*(1+'Snowball Details'!L$6/12)-'Snowball Details'!L$7&lt;$V113-SUM(K113,I113,G113,E113,C113),'Snowball Details'!M117*(1+'Snowball Details'!L$6/12)-'Snowball Details'!L$7,$V113-SUM(K113,I113,G113,E113,C113))),0)</f>
        <v>0</v>
      </c>
      <c r="N113" s="26">
        <f>IFERROR(IF('Snowball Details'!O117*(1+'Snowball Details'!N$6/12)&gt;='Snowball Details'!N$7,0,'Snowball Details'!N$7-('Snowball Details'!O117*(1+'Snowball Details'!N$6/12))),0)</f>
        <v>0</v>
      </c>
      <c r="O113" s="26">
        <f>IFERROR(IF(OR('Snowball Details'!O117=0,('Snowball Details'!O117*(1+'Snowball Details'!N$6/12)&lt;'Snowball Details'!N$7)),0,IF('Snowball Details'!O117*(1+'Snowball Details'!N$6/12)-'Snowball Details'!N$7&lt;$V113-SUM(M113,K113,I113,G113,E113,C113),'Snowball Details'!O117*(1+'Snowball Details'!N$6/12)-'Snowball Details'!N$7,$V113-SUM(M113,K113,I113,G113,E113,C113))),0)</f>
        <v>2841</v>
      </c>
      <c r="P113" s="26">
        <f>IFERROR(IF('Snowball Details'!Q117*(1+'Snowball Details'!P$6/12)&gt;='Snowball Details'!P$7,0,'Snowball Details'!P$7-('Snowball Details'!Q117*(1+'Snowball Details'!P$6/12))),0)</f>
        <v>0</v>
      </c>
      <c r="Q113" s="26">
        <f>IFERROR(IF(OR('Snowball Details'!Q117=0,('Snowball Details'!Q117*(1+'Snowball Details'!P$6/12)&lt;'Snowball Details'!P$7)),0,IF('Snowball Details'!Q117*(1+'Snowball Details'!P$6/12)-'Snowball Details'!P$7&lt;$V113-SUM(O113,M113,K113,I113,G113,E113,C113),'Snowball Details'!Q117*(1+'Snowball Details'!P$6/12)-'Snowball Details'!P$7,$V113-SUM(O113,M113,K113,I113,G113,E113,C113))),0)</f>
        <v>0</v>
      </c>
      <c r="R113" s="26">
        <f>IFERROR(IF('Snowball Details'!S117*(1+'Snowball Details'!R$6/12)&gt;='Snowball Details'!R$7,0,'Snowball Details'!R$7-('Snowball Details'!S117*(1+'Snowball Details'!R$6/12))),0)</f>
        <v>0</v>
      </c>
      <c r="S113" s="26">
        <f>IFERROR(IF(OR('Snowball Details'!S117=0,('Snowball Details'!S117*(1+'Snowball Details'!R$6/12)&lt;'Snowball Details'!R$7)),0,IF('Snowball Details'!S117*(1+'Snowball Details'!R$6/12)-'Snowball Details'!R$7&lt;$V113-SUM(Q113,O113,M113,K113,I113,G113,E113,C113),'Snowball Details'!S117*(1+'Snowball Details'!R$6/12)-'Snowball Details'!R$7,$V113-SUM(Q113,O113,M113,K113,I113,G113,E113,C113))),0)</f>
        <v>0</v>
      </c>
      <c r="T113" s="26">
        <f>IFERROR(IF('Snowball Details'!U117*(1+'Snowball Details'!T$6/12)&gt;='Snowball Details'!T$7,0,'Snowball Details'!T$7-('Snowball Details'!U117*(1+'Snowball Details'!T$6/12))),0)</f>
        <v>0</v>
      </c>
      <c r="U113" s="26">
        <f>IFERROR(IF(OR('Snowball Details'!U117=0,('Snowball Details'!U117*(1+'Snowball Details'!T$6/12)&lt;'Snowball Details'!T$7)),0,IF('Snowball Details'!U117*(1+'Snowball Details'!T$6/12)-'Snowball Details'!T$7&lt;$V113-SUM(S113,Q113,O113,M113,K113,I113,G113,E113,C113),'Snowball Details'!U117*(1+'Snowball Details'!T$6/12)-'Snowball Details'!T$7,$V113-SUM(S113,Q113,O113,M113,K113,I113,G113,E113,C113))),0)</f>
        <v>0</v>
      </c>
      <c r="V113" s="26">
        <f t="shared" si="4"/>
        <v>2841</v>
      </c>
      <c r="W113" s="26">
        <f t="shared" si="5"/>
        <v>2841</v>
      </c>
      <c r="X113" s="26">
        <f t="shared" si="6"/>
        <v>0</v>
      </c>
    </row>
    <row r="114" spans="1:24" x14ac:dyDescent="0.35">
      <c r="A114" s="9">
        <f t="shared" si="7"/>
        <v>48305</v>
      </c>
      <c r="B114" s="26">
        <f>IFERROR(IF('Snowball Details'!C118*(1+'Snowball Details'!B$6/12)&gt;='Snowball Details'!B$2+'Snowball Details'!B$7,0,'Snowball Details'!B$2+'Snowball Details'!B$7-('Snowball Details'!C118*(1+'Snowball Details'!B$6/12))),0)</f>
        <v>841</v>
      </c>
      <c r="C114" s="26">
        <f>IFERROR(IF(OR('Snowball Details'!C118=0,'Snowball Details'!C118*(1+'Snowball Details'!B$6/12)&lt;'Snowball Details'!B$7+'Snowball Details'!B$2),0,IF('Snowball Details'!C118*(1+'Snowball Details'!B$6/12)&lt;$V114,'Snowball Details'!C118*(1+'Snowball Details'!B$6/12)-'Snowball Details'!B$2-'Snowball Details'!B$7,SUM(D114,F114,H114,J114,L114,N114,P114,R114,T114))),0)</f>
        <v>0</v>
      </c>
      <c r="D114" s="26">
        <f>IFERROR(IF('Snowball Details'!E118*(1+'Snowball Details'!D$6/12)&gt;='Snowball Details'!D$7,0,'Snowball Details'!D$7-('Snowball Details'!E118*(1+'Snowball Details'!D$6/12))),0)</f>
        <v>240</v>
      </c>
      <c r="E114" s="26">
        <f>IFERROR(IF(OR('Snowball Details'!E118=0,'Snowball Details'!E118*(1+'Snowball Details'!D$6/12)&lt;'Snowball Details'!D$7),0,IF('Snowball Details'!E118*(1+'Snowball Details'!D$6/12)-'Snowball Details'!D$7&lt;$V114,'Snowball Details'!E118*(1+'Snowball Details'!D$6/12)-'Snowball Details'!D$7,SUM($V114-C114))),0)</f>
        <v>0</v>
      </c>
      <c r="F114" s="26">
        <f>IFERROR(IF('Snowball Details'!G118*(1+'Snowball Details'!F$6/12)&gt;='Snowball Details'!F$7,0,'Snowball Details'!F$7-('Snowball Details'!G118*(1+'Snowball Details'!F$6/12))),0)</f>
        <v>380</v>
      </c>
      <c r="G114" s="26">
        <f>IFERROR(IF(OR('Snowball Details'!G118=0,'Snowball Details'!G118*(1+'Snowball Details'!F$6/12)&lt;'Snowball Details'!F$7),0,IF('Snowball Details'!G118*(1+'Snowball Details'!F$6/12)-'Snowball Details'!F$7&lt;$V114-SUM(E114,C114),'Snowball Details'!G118*(1+'Snowball Details'!F$6/12)-'Snowball Details'!F$7,$V114-SUM(E114,C114))),0)</f>
        <v>0</v>
      </c>
      <c r="H114" s="26">
        <f>IFERROR(IF('Snowball Details'!I118*(1+'Snowball Details'!H$6/12)&gt;='Snowball Details'!H$7,0,'Snowball Details'!H$7-('Snowball Details'!I118*(1+'Snowball Details'!H$6/12))),0)</f>
        <v>600</v>
      </c>
      <c r="I114" s="26">
        <f>IFERROR(IF(OR('Snowball Details'!I118=0,'Snowball Details'!I118*(1+'Snowball Details'!H$6/12)&lt;'Snowball Details'!H$7),0,IF('Snowball Details'!I118*(1+'Snowball Details'!H$6/12)-'Snowball Details'!H$7&lt;$V114-SUM(G114,E114,C114),'Snowball Details'!I118*(1+'Snowball Details'!H$6/12)-'Snowball Details'!H$7,$V114-SUM(G114,E114,C114))),0)</f>
        <v>0</v>
      </c>
      <c r="J114" s="26">
        <f>IFERROR(IF('Snowball Details'!K118*(1+'Snowball Details'!J$6/12)&gt;='Snowball Details'!J$7,0,'Snowball Details'!J$7-('Snowball Details'!K118*(1+'Snowball Details'!J$6/12))),0)</f>
        <v>560</v>
      </c>
      <c r="K114" s="26">
        <f>IFERROR(IF(OR('Snowball Details'!K118=0,'Snowball Details'!K118*(1+'Snowball Details'!J$6/12)&lt;'Snowball Details'!J$7),0,IF('Snowball Details'!K118*(1+'Snowball Details'!J$6/12)-'Snowball Details'!J$7&lt;$V114-SUM(I114,G114,E114,C114),'Snowball Details'!K118*(1+'Snowball Details'!J$6/12)-'Snowball Details'!J$7,$V114-SUM(I114,G114,E114,C114))),0)</f>
        <v>0</v>
      </c>
      <c r="L114" s="26">
        <f>IFERROR(IF('Snowball Details'!M118*(1+'Snowball Details'!L$6/12)&gt;='Snowball Details'!L$7,0,'Snowball Details'!L$7-('Snowball Details'!M118*(1+'Snowball Details'!L$6/12))),0)</f>
        <v>220</v>
      </c>
      <c r="M114" s="26">
        <f>IFERROR(IF(OR('Snowball Details'!M118=0,'Snowball Details'!M118*(1+'Snowball Details'!L$6/12)&lt;'Snowball Details'!L$7),0,IF('Snowball Details'!M118*(1+'Snowball Details'!L$6/12)-'Snowball Details'!L$7&lt;$V114-SUM(K114,I114,G114,E114,C114),'Snowball Details'!M118*(1+'Snowball Details'!L$6/12)-'Snowball Details'!L$7,$V114-SUM(K114,I114,G114,E114,C114))),0)</f>
        <v>0</v>
      </c>
      <c r="N114" s="26">
        <f>IFERROR(IF('Snowball Details'!O118*(1+'Snowball Details'!N$6/12)&gt;='Snowball Details'!N$7,0,'Snowball Details'!N$7-('Snowball Details'!O118*(1+'Snowball Details'!N$6/12))),0)</f>
        <v>0</v>
      </c>
      <c r="O114" s="26">
        <f>IFERROR(IF(OR('Snowball Details'!O118=0,('Snowball Details'!O118*(1+'Snowball Details'!N$6/12)&lt;'Snowball Details'!N$7)),0,IF('Snowball Details'!O118*(1+'Snowball Details'!N$6/12)-'Snowball Details'!N$7&lt;$V114-SUM(M114,K114,I114,G114,E114,C114),'Snowball Details'!O118*(1+'Snowball Details'!N$6/12)-'Snowball Details'!N$7,$V114-SUM(M114,K114,I114,G114,E114,C114))),0)</f>
        <v>2841</v>
      </c>
      <c r="P114" s="26">
        <f>IFERROR(IF('Snowball Details'!Q118*(1+'Snowball Details'!P$6/12)&gt;='Snowball Details'!P$7,0,'Snowball Details'!P$7-('Snowball Details'!Q118*(1+'Snowball Details'!P$6/12))),0)</f>
        <v>0</v>
      </c>
      <c r="Q114" s="26">
        <f>IFERROR(IF(OR('Snowball Details'!Q118=0,('Snowball Details'!Q118*(1+'Snowball Details'!P$6/12)&lt;'Snowball Details'!P$7)),0,IF('Snowball Details'!Q118*(1+'Snowball Details'!P$6/12)-'Snowball Details'!P$7&lt;$V114-SUM(O114,M114,K114,I114,G114,E114,C114),'Snowball Details'!Q118*(1+'Snowball Details'!P$6/12)-'Snowball Details'!P$7,$V114-SUM(O114,M114,K114,I114,G114,E114,C114))),0)</f>
        <v>0</v>
      </c>
      <c r="R114" s="26">
        <f>IFERROR(IF('Snowball Details'!S118*(1+'Snowball Details'!R$6/12)&gt;='Snowball Details'!R$7,0,'Snowball Details'!R$7-('Snowball Details'!S118*(1+'Snowball Details'!R$6/12))),0)</f>
        <v>0</v>
      </c>
      <c r="S114" s="26">
        <f>IFERROR(IF(OR('Snowball Details'!S118=0,('Snowball Details'!S118*(1+'Snowball Details'!R$6/12)&lt;'Snowball Details'!R$7)),0,IF('Snowball Details'!S118*(1+'Snowball Details'!R$6/12)-'Snowball Details'!R$7&lt;$V114-SUM(Q114,O114,M114,K114,I114,G114,E114,C114),'Snowball Details'!S118*(1+'Snowball Details'!R$6/12)-'Snowball Details'!R$7,$V114-SUM(Q114,O114,M114,K114,I114,G114,E114,C114))),0)</f>
        <v>0</v>
      </c>
      <c r="T114" s="26">
        <f>IFERROR(IF('Snowball Details'!U118*(1+'Snowball Details'!T$6/12)&gt;='Snowball Details'!T$7,0,'Snowball Details'!T$7-('Snowball Details'!U118*(1+'Snowball Details'!T$6/12))),0)</f>
        <v>0</v>
      </c>
      <c r="U114" s="26">
        <f>IFERROR(IF(OR('Snowball Details'!U118=0,('Snowball Details'!U118*(1+'Snowball Details'!T$6/12)&lt;'Snowball Details'!T$7)),0,IF('Snowball Details'!U118*(1+'Snowball Details'!T$6/12)-'Snowball Details'!T$7&lt;$V114-SUM(S114,Q114,O114,M114,K114,I114,G114,E114,C114),'Snowball Details'!U118*(1+'Snowball Details'!T$6/12)-'Snowball Details'!T$7,$V114-SUM(S114,Q114,O114,M114,K114,I114,G114,E114,C114))),0)</f>
        <v>0</v>
      </c>
      <c r="V114" s="26">
        <f t="shared" si="4"/>
        <v>2841</v>
      </c>
      <c r="W114" s="26">
        <f t="shared" si="5"/>
        <v>2841</v>
      </c>
      <c r="X114" s="26">
        <f t="shared" si="6"/>
        <v>0</v>
      </c>
    </row>
    <row r="115" spans="1:24" x14ac:dyDescent="0.35">
      <c r="A115" s="9">
        <f t="shared" si="7"/>
        <v>48335</v>
      </c>
      <c r="B115" s="26">
        <f>IFERROR(IF('Snowball Details'!C119*(1+'Snowball Details'!B$6/12)&gt;='Snowball Details'!B$2+'Snowball Details'!B$7,0,'Snowball Details'!B$2+'Snowball Details'!B$7-('Snowball Details'!C119*(1+'Snowball Details'!B$6/12))),0)</f>
        <v>841</v>
      </c>
      <c r="C115" s="26">
        <f>IFERROR(IF(OR('Snowball Details'!C119=0,'Snowball Details'!C119*(1+'Snowball Details'!B$6/12)&lt;'Snowball Details'!B$7+'Snowball Details'!B$2),0,IF('Snowball Details'!C119*(1+'Snowball Details'!B$6/12)&lt;$V115,'Snowball Details'!C119*(1+'Snowball Details'!B$6/12)-'Snowball Details'!B$2-'Snowball Details'!B$7,SUM(D115,F115,H115,J115,L115,N115,P115,R115,T115))),0)</f>
        <v>0</v>
      </c>
      <c r="D115" s="26">
        <f>IFERROR(IF('Snowball Details'!E119*(1+'Snowball Details'!D$6/12)&gt;='Snowball Details'!D$7,0,'Snowball Details'!D$7-('Snowball Details'!E119*(1+'Snowball Details'!D$6/12))),0)</f>
        <v>240</v>
      </c>
      <c r="E115" s="26">
        <f>IFERROR(IF(OR('Snowball Details'!E119=0,'Snowball Details'!E119*(1+'Snowball Details'!D$6/12)&lt;'Snowball Details'!D$7),0,IF('Snowball Details'!E119*(1+'Snowball Details'!D$6/12)-'Snowball Details'!D$7&lt;$V115,'Snowball Details'!E119*(1+'Snowball Details'!D$6/12)-'Snowball Details'!D$7,SUM($V115-C115))),0)</f>
        <v>0</v>
      </c>
      <c r="F115" s="26">
        <f>IFERROR(IF('Snowball Details'!G119*(1+'Snowball Details'!F$6/12)&gt;='Snowball Details'!F$7,0,'Snowball Details'!F$7-('Snowball Details'!G119*(1+'Snowball Details'!F$6/12))),0)</f>
        <v>380</v>
      </c>
      <c r="G115" s="26">
        <f>IFERROR(IF(OR('Snowball Details'!G119=0,'Snowball Details'!G119*(1+'Snowball Details'!F$6/12)&lt;'Snowball Details'!F$7),0,IF('Snowball Details'!G119*(1+'Snowball Details'!F$6/12)-'Snowball Details'!F$7&lt;$V115-SUM(E115,C115),'Snowball Details'!G119*(1+'Snowball Details'!F$6/12)-'Snowball Details'!F$7,$V115-SUM(E115,C115))),0)</f>
        <v>0</v>
      </c>
      <c r="H115" s="26">
        <f>IFERROR(IF('Snowball Details'!I119*(1+'Snowball Details'!H$6/12)&gt;='Snowball Details'!H$7,0,'Snowball Details'!H$7-('Snowball Details'!I119*(1+'Snowball Details'!H$6/12))),0)</f>
        <v>600</v>
      </c>
      <c r="I115" s="26">
        <f>IFERROR(IF(OR('Snowball Details'!I119=0,'Snowball Details'!I119*(1+'Snowball Details'!H$6/12)&lt;'Snowball Details'!H$7),0,IF('Snowball Details'!I119*(1+'Snowball Details'!H$6/12)-'Snowball Details'!H$7&lt;$V115-SUM(G115,E115,C115),'Snowball Details'!I119*(1+'Snowball Details'!H$6/12)-'Snowball Details'!H$7,$V115-SUM(G115,E115,C115))),0)</f>
        <v>0</v>
      </c>
      <c r="J115" s="26">
        <f>IFERROR(IF('Snowball Details'!K119*(1+'Snowball Details'!J$6/12)&gt;='Snowball Details'!J$7,0,'Snowball Details'!J$7-('Snowball Details'!K119*(1+'Snowball Details'!J$6/12))),0)</f>
        <v>560</v>
      </c>
      <c r="K115" s="26">
        <f>IFERROR(IF(OR('Snowball Details'!K119=0,'Snowball Details'!K119*(1+'Snowball Details'!J$6/12)&lt;'Snowball Details'!J$7),0,IF('Snowball Details'!K119*(1+'Snowball Details'!J$6/12)-'Snowball Details'!J$7&lt;$V115-SUM(I115,G115,E115,C115),'Snowball Details'!K119*(1+'Snowball Details'!J$6/12)-'Snowball Details'!J$7,$V115-SUM(I115,G115,E115,C115))),0)</f>
        <v>0</v>
      </c>
      <c r="L115" s="26">
        <f>IFERROR(IF('Snowball Details'!M119*(1+'Snowball Details'!L$6/12)&gt;='Snowball Details'!L$7,0,'Snowball Details'!L$7-('Snowball Details'!M119*(1+'Snowball Details'!L$6/12))),0)</f>
        <v>220</v>
      </c>
      <c r="M115" s="26">
        <f>IFERROR(IF(OR('Snowball Details'!M119=0,'Snowball Details'!M119*(1+'Snowball Details'!L$6/12)&lt;'Snowball Details'!L$7),0,IF('Snowball Details'!M119*(1+'Snowball Details'!L$6/12)-'Snowball Details'!L$7&lt;$V115-SUM(K115,I115,G115,E115,C115),'Snowball Details'!M119*(1+'Snowball Details'!L$6/12)-'Snowball Details'!L$7,$V115-SUM(K115,I115,G115,E115,C115))),0)</f>
        <v>0</v>
      </c>
      <c r="N115" s="26">
        <f>IFERROR(IF('Snowball Details'!O119*(1+'Snowball Details'!N$6/12)&gt;='Snowball Details'!N$7,0,'Snowball Details'!N$7-('Snowball Details'!O119*(1+'Snowball Details'!N$6/12))),0)</f>
        <v>0</v>
      </c>
      <c r="O115" s="26">
        <f>IFERROR(IF(OR('Snowball Details'!O119=0,('Snowball Details'!O119*(1+'Snowball Details'!N$6/12)&lt;'Snowball Details'!N$7)),0,IF('Snowball Details'!O119*(1+'Snowball Details'!N$6/12)-'Snowball Details'!N$7&lt;$V115-SUM(M115,K115,I115,G115,E115,C115),'Snowball Details'!O119*(1+'Snowball Details'!N$6/12)-'Snowball Details'!N$7,$V115-SUM(M115,K115,I115,G115,E115,C115))),0)</f>
        <v>2841</v>
      </c>
      <c r="P115" s="26">
        <f>IFERROR(IF('Snowball Details'!Q119*(1+'Snowball Details'!P$6/12)&gt;='Snowball Details'!P$7,0,'Snowball Details'!P$7-('Snowball Details'!Q119*(1+'Snowball Details'!P$6/12))),0)</f>
        <v>0</v>
      </c>
      <c r="Q115" s="26">
        <f>IFERROR(IF(OR('Snowball Details'!Q119=0,('Snowball Details'!Q119*(1+'Snowball Details'!P$6/12)&lt;'Snowball Details'!P$7)),0,IF('Snowball Details'!Q119*(1+'Snowball Details'!P$6/12)-'Snowball Details'!P$7&lt;$V115-SUM(O115,M115,K115,I115,G115,E115,C115),'Snowball Details'!Q119*(1+'Snowball Details'!P$6/12)-'Snowball Details'!P$7,$V115-SUM(O115,M115,K115,I115,G115,E115,C115))),0)</f>
        <v>0</v>
      </c>
      <c r="R115" s="26">
        <f>IFERROR(IF('Snowball Details'!S119*(1+'Snowball Details'!R$6/12)&gt;='Snowball Details'!R$7,0,'Snowball Details'!R$7-('Snowball Details'!S119*(1+'Snowball Details'!R$6/12))),0)</f>
        <v>0</v>
      </c>
      <c r="S115" s="26">
        <f>IFERROR(IF(OR('Snowball Details'!S119=0,('Snowball Details'!S119*(1+'Snowball Details'!R$6/12)&lt;'Snowball Details'!R$7)),0,IF('Snowball Details'!S119*(1+'Snowball Details'!R$6/12)-'Snowball Details'!R$7&lt;$V115-SUM(Q115,O115,M115,K115,I115,G115,E115,C115),'Snowball Details'!S119*(1+'Snowball Details'!R$6/12)-'Snowball Details'!R$7,$V115-SUM(Q115,O115,M115,K115,I115,G115,E115,C115))),0)</f>
        <v>0</v>
      </c>
      <c r="T115" s="26">
        <f>IFERROR(IF('Snowball Details'!U119*(1+'Snowball Details'!T$6/12)&gt;='Snowball Details'!T$7,0,'Snowball Details'!T$7-('Snowball Details'!U119*(1+'Snowball Details'!T$6/12))),0)</f>
        <v>0</v>
      </c>
      <c r="U115" s="26">
        <f>IFERROR(IF(OR('Snowball Details'!U119=0,('Snowball Details'!U119*(1+'Snowball Details'!T$6/12)&lt;'Snowball Details'!T$7)),0,IF('Snowball Details'!U119*(1+'Snowball Details'!T$6/12)-'Snowball Details'!T$7&lt;$V115-SUM(S115,Q115,O115,M115,K115,I115,G115,E115,C115),'Snowball Details'!U119*(1+'Snowball Details'!T$6/12)-'Snowball Details'!T$7,$V115-SUM(S115,Q115,O115,M115,K115,I115,G115,E115,C115))),0)</f>
        <v>0</v>
      </c>
      <c r="V115" s="26">
        <f t="shared" si="4"/>
        <v>2841</v>
      </c>
      <c r="W115" s="26">
        <f t="shared" si="5"/>
        <v>2841</v>
      </c>
      <c r="X115" s="26">
        <f t="shared" si="6"/>
        <v>0</v>
      </c>
    </row>
    <row r="116" spans="1:24" x14ac:dyDescent="0.35">
      <c r="A116" s="9">
        <f t="shared" si="7"/>
        <v>48366</v>
      </c>
      <c r="B116" s="26">
        <f>IFERROR(IF('Snowball Details'!C120*(1+'Snowball Details'!B$6/12)&gt;='Snowball Details'!B$2+'Snowball Details'!B$7,0,'Snowball Details'!B$2+'Snowball Details'!B$7-('Snowball Details'!C120*(1+'Snowball Details'!B$6/12))),0)</f>
        <v>841</v>
      </c>
      <c r="C116" s="26">
        <f>IFERROR(IF(OR('Snowball Details'!C120=0,'Snowball Details'!C120*(1+'Snowball Details'!B$6/12)&lt;'Snowball Details'!B$7+'Snowball Details'!B$2),0,IF('Snowball Details'!C120*(1+'Snowball Details'!B$6/12)&lt;$V116,'Snowball Details'!C120*(1+'Snowball Details'!B$6/12)-'Snowball Details'!B$2-'Snowball Details'!B$7,SUM(D116,F116,H116,J116,L116,N116,P116,R116,T116))),0)</f>
        <v>0</v>
      </c>
      <c r="D116" s="26">
        <f>IFERROR(IF('Snowball Details'!E120*(1+'Snowball Details'!D$6/12)&gt;='Snowball Details'!D$7,0,'Snowball Details'!D$7-('Snowball Details'!E120*(1+'Snowball Details'!D$6/12))),0)</f>
        <v>240</v>
      </c>
      <c r="E116" s="26">
        <f>IFERROR(IF(OR('Snowball Details'!E120=0,'Snowball Details'!E120*(1+'Snowball Details'!D$6/12)&lt;'Snowball Details'!D$7),0,IF('Snowball Details'!E120*(1+'Snowball Details'!D$6/12)-'Snowball Details'!D$7&lt;$V116,'Snowball Details'!E120*(1+'Snowball Details'!D$6/12)-'Snowball Details'!D$7,SUM($V116-C116))),0)</f>
        <v>0</v>
      </c>
      <c r="F116" s="26">
        <f>IFERROR(IF('Snowball Details'!G120*(1+'Snowball Details'!F$6/12)&gt;='Snowball Details'!F$7,0,'Snowball Details'!F$7-('Snowball Details'!G120*(1+'Snowball Details'!F$6/12))),0)</f>
        <v>380</v>
      </c>
      <c r="G116" s="26">
        <f>IFERROR(IF(OR('Snowball Details'!G120=0,'Snowball Details'!G120*(1+'Snowball Details'!F$6/12)&lt;'Snowball Details'!F$7),0,IF('Snowball Details'!G120*(1+'Snowball Details'!F$6/12)-'Snowball Details'!F$7&lt;$V116-SUM(E116,C116),'Snowball Details'!G120*(1+'Snowball Details'!F$6/12)-'Snowball Details'!F$7,$V116-SUM(E116,C116))),0)</f>
        <v>0</v>
      </c>
      <c r="H116" s="26">
        <f>IFERROR(IF('Snowball Details'!I120*(1+'Snowball Details'!H$6/12)&gt;='Snowball Details'!H$7,0,'Snowball Details'!H$7-('Snowball Details'!I120*(1+'Snowball Details'!H$6/12))),0)</f>
        <v>600</v>
      </c>
      <c r="I116" s="26">
        <f>IFERROR(IF(OR('Snowball Details'!I120=0,'Snowball Details'!I120*(1+'Snowball Details'!H$6/12)&lt;'Snowball Details'!H$7),0,IF('Snowball Details'!I120*(1+'Snowball Details'!H$6/12)-'Snowball Details'!H$7&lt;$V116-SUM(G116,E116,C116),'Snowball Details'!I120*(1+'Snowball Details'!H$6/12)-'Snowball Details'!H$7,$V116-SUM(G116,E116,C116))),0)</f>
        <v>0</v>
      </c>
      <c r="J116" s="26">
        <f>IFERROR(IF('Snowball Details'!K120*(1+'Snowball Details'!J$6/12)&gt;='Snowball Details'!J$7,0,'Snowball Details'!J$7-('Snowball Details'!K120*(1+'Snowball Details'!J$6/12))),0)</f>
        <v>560</v>
      </c>
      <c r="K116" s="26">
        <f>IFERROR(IF(OR('Snowball Details'!K120=0,'Snowball Details'!K120*(1+'Snowball Details'!J$6/12)&lt;'Snowball Details'!J$7),0,IF('Snowball Details'!K120*(1+'Snowball Details'!J$6/12)-'Snowball Details'!J$7&lt;$V116-SUM(I116,G116,E116,C116),'Snowball Details'!K120*(1+'Snowball Details'!J$6/12)-'Snowball Details'!J$7,$V116-SUM(I116,G116,E116,C116))),0)</f>
        <v>0</v>
      </c>
      <c r="L116" s="26">
        <f>IFERROR(IF('Snowball Details'!M120*(1+'Snowball Details'!L$6/12)&gt;='Snowball Details'!L$7,0,'Snowball Details'!L$7-('Snowball Details'!M120*(1+'Snowball Details'!L$6/12))),0)</f>
        <v>220</v>
      </c>
      <c r="M116" s="26">
        <f>IFERROR(IF(OR('Snowball Details'!M120=0,'Snowball Details'!M120*(1+'Snowball Details'!L$6/12)&lt;'Snowball Details'!L$7),0,IF('Snowball Details'!M120*(1+'Snowball Details'!L$6/12)-'Snowball Details'!L$7&lt;$V116-SUM(K116,I116,G116,E116,C116),'Snowball Details'!M120*(1+'Snowball Details'!L$6/12)-'Snowball Details'!L$7,$V116-SUM(K116,I116,G116,E116,C116))),0)</f>
        <v>0</v>
      </c>
      <c r="N116" s="26">
        <f>IFERROR(IF('Snowball Details'!O120*(1+'Snowball Details'!N$6/12)&gt;='Snowball Details'!N$7,0,'Snowball Details'!N$7-('Snowball Details'!O120*(1+'Snowball Details'!N$6/12))),0)</f>
        <v>0</v>
      </c>
      <c r="O116" s="26">
        <f>IFERROR(IF(OR('Snowball Details'!O120=0,('Snowball Details'!O120*(1+'Snowball Details'!N$6/12)&lt;'Snowball Details'!N$7)),0,IF('Snowball Details'!O120*(1+'Snowball Details'!N$6/12)-'Snowball Details'!N$7&lt;$V116-SUM(M116,K116,I116,G116,E116,C116),'Snowball Details'!O120*(1+'Snowball Details'!N$6/12)-'Snowball Details'!N$7,$V116-SUM(M116,K116,I116,G116,E116,C116))),0)</f>
        <v>2841</v>
      </c>
      <c r="P116" s="26">
        <f>IFERROR(IF('Snowball Details'!Q120*(1+'Snowball Details'!P$6/12)&gt;='Snowball Details'!P$7,0,'Snowball Details'!P$7-('Snowball Details'!Q120*(1+'Snowball Details'!P$6/12))),0)</f>
        <v>0</v>
      </c>
      <c r="Q116" s="26">
        <f>IFERROR(IF(OR('Snowball Details'!Q120=0,('Snowball Details'!Q120*(1+'Snowball Details'!P$6/12)&lt;'Snowball Details'!P$7)),0,IF('Snowball Details'!Q120*(1+'Snowball Details'!P$6/12)-'Snowball Details'!P$7&lt;$V116-SUM(O116,M116,K116,I116,G116,E116,C116),'Snowball Details'!Q120*(1+'Snowball Details'!P$6/12)-'Snowball Details'!P$7,$V116-SUM(O116,M116,K116,I116,G116,E116,C116))),0)</f>
        <v>0</v>
      </c>
      <c r="R116" s="26">
        <f>IFERROR(IF('Snowball Details'!S120*(1+'Snowball Details'!R$6/12)&gt;='Snowball Details'!R$7,0,'Snowball Details'!R$7-('Snowball Details'!S120*(1+'Snowball Details'!R$6/12))),0)</f>
        <v>0</v>
      </c>
      <c r="S116" s="26">
        <f>IFERROR(IF(OR('Snowball Details'!S120=0,('Snowball Details'!S120*(1+'Snowball Details'!R$6/12)&lt;'Snowball Details'!R$7)),0,IF('Snowball Details'!S120*(1+'Snowball Details'!R$6/12)-'Snowball Details'!R$7&lt;$V116-SUM(Q116,O116,M116,K116,I116,G116,E116,C116),'Snowball Details'!S120*(1+'Snowball Details'!R$6/12)-'Snowball Details'!R$7,$V116-SUM(Q116,O116,M116,K116,I116,G116,E116,C116))),0)</f>
        <v>0</v>
      </c>
      <c r="T116" s="26">
        <f>IFERROR(IF('Snowball Details'!U120*(1+'Snowball Details'!T$6/12)&gt;='Snowball Details'!T$7,0,'Snowball Details'!T$7-('Snowball Details'!U120*(1+'Snowball Details'!T$6/12))),0)</f>
        <v>0</v>
      </c>
      <c r="U116" s="26">
        <f>IFERROR(IF(OR('Snowball Details'!U120=0,('Snowball Details'!U120*(1+'Snowball Details'!T$6/12)&lt;'Snowball Details'!T$7)),0,IF('Snowball Details'!U120*(1+'Snowball Details'!T$6/12)-'Snowball Details'!T$7&lt;$V116-SUM(S116,Q116,O116,M116,K116,I116,G116,E116,C116),'Snowball Details'!U120*(1+'Snowball Details'!T$6/12)-'Snowball Details'!T$7,$V116-SUM(S116,Q116,O116,M116,K116,I116,G116,E116,C116))),0)</f>
        <v>0</v>
      </c>
      <c r="V116" s="26">
        <f t="shared" si="4"/>
        <v>2841</v>
      </c>
      <c r="W116" s="26">
        <f t="shared" si="5"/>
        <v>2841</v>
      </c>
      <c r="X116" s="26">
        <f t="shared" si="6"/>
        <v>0</v>
      </c>
    </row>
    <row r="117" spans="1:24" x14ac:dyDescent="0.35">
      <c r="A117" s="9">
        <f t="shared" si="7"/>
        <v>48396</v>
      </c>
      <c r="B117" s="26">
        <f>IFERROR(IF('Snowball Details'!C121*(1+'Snowball Details'!B$6/12)&gt;='Snowball Details'!B$2+'Snowball Details'!B$7,0,'Snowball Details'!B$2+'Snowball Details'!B$7-('Snowball Details'!C121*(1+'Snowball Details'!B$6/12))),0)</f>
        <v>841</v>
      </c>
      <c r="C117" s="26">
        <f>IFERROR(IF(OR('Snowball Details'!C121=0,'Snowball Details'!C121*(1+'Snowball Details'!B$6/12)&lt;'Snowball Details'!B$7+'Snowball Details'!B$2),0,IF('Snowball Details'!C121*(1+'Snowball Details'!B$6/12)&lt;$V117,'Snowball Details'!C121*(1+'Snowball Details'!B$6/12)-'Snowball Details'!B$2-'Snowball Details'!B$7,SUM(D117,F117,H117,J117,L117,N117,P117,R117,T117))),0)</f>
        <v>0</v>
      </c>
      <c r="D117" s="26">
        <f>IFERROR(IF('Snowball Details'!E121*(1+'Snowball Details'!D$6/12)&gt;='Snowball Details'!D$7,0,'Snowball Details'!D$7-('Snowball Details'!E121*(1+'Snowball Details'!D$6/12))),0)</f>
        <v>240</v>
      </c>
      <c r="E117" s="26">
        <f>IFERROR(IF(OR('Snowball Details'!E121=0,'Snowball Details'!E121*(1+'Snowball Details'!D$6/12)&lt;'Snowball Details'!D$7),0,IF('Snowball Details'!E121*(1+'Snowball Details'!D$6/12)-'Snowball Details'!D$7&lt;$V117,'Snowball Details'!E121*(1+'Snowball Details'!D$6/12)-'Snowball Details'!D$7,SUM($V117-C117))),0)</f>
        <v>0</v>
      </c>
      <c r="F117" s="26">
        <f>IFERROR(IF('Snowball Details'!G121*(1+'Snowball Details'!F$6/12)&gt;='Snowball Details'!F$7,0,'Snowball Details'!F$7-('Snowball Details'!G121*(1+'Snowball Details'!F$6/12))),0)</f>
        <v>380</v>
      </c>
      <c r="G117" s="26">
        <f>IFERROR(IF(OR('Snowball Details'!G121=0,'Snowball Details'!G121*(1+'Snowball Details'!F$6/12)&lt;'Snowball Details'!F$7),0,IF('Snowball Details'!G121*(1+'Snowball Details'!F$6/12)-'Snowball Details'!F$7&lt;$V117-SUM(E117,C117),'Snowball Details'!G121*(1+'Snowball Details'!F$6/12)-'Snowball Details'!F$7,$V117-SUM(E117,C117))),0)</f>
        <v>0</v>
      </c>
      <c r="H117" s="26">
        <f>IFERROR(IF('Snowball Details'!I121*(1+'Snowball Details'!H$6/12)&gt;='Snowball Details'!H$7,0,'Snowball Details'!H$7-('Snowball Details'!I121*(1+'Snowball Details'!H$6/12))),0)</f>
        <v>600</v>
      </c>
      <c r="I117" s="26">
        <f>IFERROR(IF(OR('Snowball Details'!I121=0,'Snowball Details'!I121*(1+'Snowball Details'!H$6/12)&lt;'Snowball Details'!H$7),0,IF('Snowball Details'!I121*(1+'Snowball Details'!H$6/12)-'Snowball Details'!H$7&lt;$V117-SUM(G117,E117,C117),'Snowball Details'!I121*(1+'Snowball Details'!H$6/12)-'Snowball Details'!H$7,$V117-SUM(G117,E117,C117))),0)</f>
        <v>0</v>
      </c>
      <c r="J117" s="26">
        <f>IFERROR(IF('Snowball Details'!K121*(1+'Snowball Details'!J$6/12)&gt;='Snowball Details'!J$7,0,'Snowball Details'!J$7-('Snowball Details'!K121*(1+'Snowball Details'!J$6/12))),0)</f>
        <v>560</v>
      </c>
      <c r="K117" s="26">
        <f>IFERROR(IF(OR('Snowball Details'!K121=0,'Snowball Details'!K121*(1+'Snowball Details'!J$6/12)&lt;'Snowball Details'!J$7),0,IF('Snowball Details'!K121*(1+'Snowball Details'!J$6/12)-'Snowball Details'!J$7&lt;$V117-SUM(I117,G117,E117,C117),'Snowball Details'!K121*(1+'Snowball Details'!J$6/12)-'Snowball Details'!J$7,$V117-SUM(I117,G117,E117,C117))),0)</f>
        <v>0</v>
      </c>
      <c r="L117" s="26">
        <f>IFERROR(IF('Snowball Details'!M121*(1+'Snowball Details'!L$6/12)&gt;='Snowball Details'!L$7,0,'Snowball Details'!L$7-('Snowball Details'!M121*(1+'Snowball Details'!L$6/12))),0)</f>
        <v>220</v>
      </c>
      <c r="M117" s="26">
        <f>IFERROR(IF(OR('Snowball Details'!M121=0,'Snowball Details'!M121*(1+'Snowball Details'!L$6/12)&lt;'Snowball Details'!L$7),0,IF('Snowball Details'!M121*(1+'Snowball Details'!L$6/12)-'Snowball Details'!L$7&lt;$V117-SUM(K117,I117,G117,E117,C117),'Snowball Details'!M121*(1+'Snowball Details'!L$6/12)-'Snowball Details'!L$7,$V117-SUM(K117,I117,G117,E117,C117))),0)</f>
        <v>0</v>
      </c>
      <c r="N117" s="26">
        <f>IFERROR(IF('Snowball Details'!O121*(1+'Snowball Details'!N$6/12)&gt;='Snowball Details'!N$7,0,'Snowball Details'!N$7-('Snowball Details'!O121*(1+'Snowball Details'!N$6/12))),0)</f>
        <v>0</v>
      </c>
      <c r="O117" s="26">
        <f>IFERROR(IF(OR('Snowball Details'!O121=0,('Snowball Details'!O121*(1+'Snowball Details'!N$6/12)&lt;'Snowball Details'!N$7)),0,IF('Snowball Details'!O121*(1+'Snowball Details'!N$6/12)-'Snowball Details'!N$7&lt;$V117-SUM(M117,K117,I117,G117,E117,C117),'Snowball Details'!O121*(1+'Snowball Details'!N$6/12)-'Snowball Details'!N$7,$V117-SUM(M117,K117,I117,G117,E117,C117))),0)</f>
        <v>2841</v>
      </c>
      <c r="P117" s="26">
        <f>IFERROR(IF('Snowball Details'!Q121*(1+'Snowball Details'!P$6/12)&gt;='Snowball Details'!P$7,0,'Snowball Details'!P$7-('Snowball Details'!Q121*(1+'Snowball Details'!P$6/12))),0)</f>
        <v>0</v>
      </c>
      <c r="Q117" s="26">
        <f>IFERROR(IF(OR('Snowball Details'!Q121=0,('Snowball Details'!Q121*(1+'Snowball Details'!P$6/12)&lt;'Snowball Details'!P$7)),0,IF('Snowball Details'!Q121*(1+'Snowball Details'!P$6/12)-'Snowball Details'!P$7&lt;$V117-SUM(O117,M117,K117,I117,G117,E117,C117),'Snowball Details'!Q121*(1+'Snowball Details'!P$6/12)-'Snowball Details'!P$7,$V117-SUM(O117,M117,K117,I117,G117,E117,C117))),0)</f>
        <v>0</v>
      </c>
      <c r="R117" s="26">
        <f>IFERROR(IF('Snowball Details'!S121*(1+'Snowball Details'!R$6/12)&gt;='Snowball Details'!R$7,0,'Snowball Details'!R$7-('Snowball Details'!S121*(1+'Snowball Details'!R$6/12))),0)</f>
        <v>0</v>
      </c>
      <c r="S117" s="26">
        <f>IFERROR(IF(OR('Snowball Details'!S121=0,('Snowball Details'!S121*(1+'Snowball Details'!R$6/12)&lt;'Snowball Details'!R$7)),0,IF('Snowball Details'!S121*(1+'Snowball Details'!R$6/12)-'Snowball Details'!R$7&lt;$V117-SUM(Q117,O117,M117,K117,I117,G117,E117,C117),'Snowball Details'!S121*(1+'Snowball Details'!R$6/12)-'Snowball Details'!R$7,$V117-SUM(Q117,O117,M117,K117,I117,G117,E117,C117))),0)</f>
        <v>0</v>
      </c>
      <c r="T117" s="26">
        <f>IFERROR(IF('Snowball Details'!U121*(1+'Snowball Details'!T$6/12)&gt;='Snowball Details'!T$7,0,'Snowball Details'!T$7-('Snowball Details'!U121*(1+'Snowball Details'!T$6/12))),0)</f>
        <v>0</v>
      </c>
      <c r="U117" s="26">
        <f>IFERROR(IF(OR('Snowball Details'!U121=0,('Snowball Details'!U121*(1+'Snowball Details'!T$6/12)&lt;'Snowball Details'!T$7)),0,IF('Snowball Details'!U121*(1+'Snowball Details'!T$6/12)-'Snowball Details'!T$7&lt;$V117-SUM(S117,Q117,O117,M117,K117,I117,G117,E117,C117),'Snowball Details'!U121*(1+'Snowball Details'!T$6/12)-'Snowball Details'!T$7,$V117-SUM(S117,Q117,O117,M117,K117,I117,G117,E117,C117))),0)</f>
        <v>0</v>
      </c>
      <c r="V117" s="26">
        <f t="shared" si="4"/>
        <v>2841</v>
      </c>
      <c r="W117" s="26">
        <f t="shared" si="5"/>
        <v>2841</v>
      </c>
      <c r="X117" s="26">
        <f t="shared" si="6"/>
        <v>0</v>
      </c>
    </row>
    <row r="118" spans="1:24" x14ac:dyDescent="0.35">
      <c r="A118" s="9">
        <f t="shared" si="7"/>
        <v>48427</v>
      </c>
      <c r="B118" s="26">
        <f>IFERROR(IF('Snowball Details'!C122*(1+'Snowball Details'!B$6/12)&gt;='Snowball Details'!B$2+'Snowball Details'!B$7,0,'Snowball Details'!B$2+'Snowball Details'!B$7-('Snowball Details'!C122*(1+'Snowball Details'!B$6/12))),0)</f>
        <v>841</v>
      </c>
      <c r="C118" s="26">
        <f>IFERROR(IF(OR('Snowball Details'!C122=0,'Snowball Details'!C122*(1+'Snowball Details'!B$6/12)&lt;'Snowball Details'!B$7+'Snowball Details'!B$2),0,IF('Snowball Details'!C122*(1+'Snowball Details'!B$6/12)&lt;$V118,'Snowball Details'!C122*(1+'Snowball Details'!B$6/12)-'Snowball Details'!B$2-'Snowball Details'!B$7,SUM(D118,F118,H118,J118,L118,N118,P118,R118,T118))),0)</f>
        <v>0</v>
      </c>
      <c r="D118" s="26">
        <f>IFERROR(IF('Snowball Details'!E122*(1+'Snowball Details'!D$6/12)&gt;='Snowball Details'!D$7,0,'Snowball Details'!D$7-('Snowball Details'!E122*(1+'Snowball Details'!D$6/12))),0)</f>
        <v>240</v>
      </c>
      <c r="E118" s="26">
        <f>IFERROR(IF(OR('Snowball Details'!E122=0,'Snowball Details'!E122*(1+'Snowball Details'!D$6/12)&lt;'Snowball Details'!D$7),0,IF('Snowball Details'!E122*(1+'Snowball Details'!D$6/12)-'Snowball Details'!D$7&lt;$V118,'Snowball Details'!E122*(1+'Snowball Details'!D$6/12)-'Snowball Details'!D$7,SUM($V118-C118))),0)</f>
        <v>0</v>
      </c>
      <c r="F118" s="26">
        <f>IFERROR(IF('Snowball Details'!G122*(1+'Snowball Details'!F$6/12)&gt;='Snowball Details'!F$7,0,'Snowball Details'!F$7-('Snowball Details'!G122*(1+'Snowball Details'!F$6/12))),0)</f>
        <v>380</v>
      </c>
      <c r="G118" s="26">
        <f>IFERROR(IF(OR('Snowball Details'!G122=0,'Snowball Details'!G122*(1+'Snowball Details'!F$6/12)&lt;'Snowball Details'!F$7),0,IF('Snowball Details'!G122*(1+'Snowball Details'!F$6/12)-'Snowball Details'!F$7&lt;$V118-SUM(E118,C118),'Snowball Details'!G122*(1+'Snowball Details'!F$6/12)-'Snowball Details'!F$7,$V118-SUM(E118,C118))),0)</f>
        <v>0</v>
      </c>
      <c r="H118" s="26">
        <f>IFERROR(IF('Snowball Details'!I122*(1+'Snowball Details'!H$6/12)&gt;='Snowball Details'!H$7,0,'Snowball Details'!H$7-('Snowball Details'!I122*(1+'Snowball Details'!H$6/12))),0)</f>
        <v>600</v>
      </c>
      <c r="I118" s="26">
        <f>IFERROR(IF(OR('Snowball Details'!I122=0,'Snowball Details'!I122*(1+'Snowball Details'!H$6/12)&lt;'Snowball Details'!H$7),0,IF('Snowball Details'!I122*(1+'Snowball Details'!H$6/12)-'Snowball Details'!H$7&lt;$V118-SUM(G118,E118,C118),'Snowball Details'!I122*(1+'Snowball Details'!H$6/12)-'Snowball Details'!H$7,$V118-SUM(G118,E118,C118))),0)</f>
        <v>0</v>
      </c>
      <c r="J118" s="26">
        <f>IFERROR(IF('Snowball Details'!K122*(1+'Snowball Details'!J$6/12)&gt;='Snowball Details'!J$7,0,'Snowball Details'!J$7-('Snowball Details'!K122*(1+'Snowball Details'!J$6/12))),0)</f>
        <v>560</v>
      </c>
      <c r="K118" s="26">
        <f>IFERROR(IF(OR('Snowball Details'!K122=0,'Snowball Details'!K122*(1+'Snowball Details'!J$6/12)&lt;'Snowball Details'!J$7),0,IF('Snowball Details'!K122*(1+'Snowball Details'!J$6/12)-'Snowball Details'!J$7&lt;$V118-SUM(I118,G118,E118,C118),'Snowball Details'!K122*(1+'Snowball Details'!J$6/12)-'Snowball Details'!J$7,$V118-SUM(I118,G118,E118,C118))),0)</f>
        <v>0</v>
      </c>
      <c r="L118" s="26">
        <f>IFERROR(IF('Snowball Details'!M122*(1+'Snowball Details'!L$6/12)&gt;='Snowball Details'!L$7,0,'Snowball Details'!L$7-('Snowball Details'!M122*(1+'Snowball Details'!L$6/12))),0)</f>
        <v>220</v>
      </c>
      <c r="M118" s="26">
        <f>IFERROR(IF(OR('Snowball Details'!M122=0,'Snowball Details'!M122*(1+'Snowball Details'!L$6/12)&lt;'Snowball Details'!L$7),0,IF('Snowball Details'!M122*(1+'Snowball Details'!L$6/12)-'Snowball Details'!L$7&lt;$V118-SUM(K118,I118,G118,E118,C118),'Snowball Details'!M122*(1+'Snowball Details'!L$6/12)-'Snowball Details'!L$7,$V118-SUM(K118,I118,G118,E118,C118))),0)</f>
        <v>0</v>
      </c>
      <c r="N118" s="26">
        <f>IFERROR(IF('Snowball Details'!O122*(1+'Snowball Details'!N$6/12)&gt;='Snowball Details'!N$7,0,'Snowball Details'!N$7-('Snowball Details'!O122*(1+'Snowball Details'!N$6/12))),0)</f>
        <v>0</v>
      </c>
      <c r="O118" s="26">
        <f>IFERROR(IF(OR('Snowball Details'!O122=0,('Snowball Details'!O122*(1+'Snowball Details'!N$6/12)&lt;'Snowball Details'!N$7)),0,IF('Snowball Details'!O122*(1+'Snowball Details'!N$6/12)-'Snowball Details'!N$7&lt;$V118-SUM(M118,K118,I118,G118,E118,C118),'Snowball Details'!O122*(1+'Snowball Details'!N$6/12)-'Snowball Details'!N$7,$V118-SUM(M118,K118,I118,G118,E118,C118))),0)</f>
        <v>2841</v>
      </c>
      <c r="P118" s="26">
        <f>IFERROR(IF('Snowball Details'!Q122*(1+'Snowball Details'!P$6/12)&gt;='Snowball Details'!P$7,0,'Snowball Details'!P$7-('Snowball Details'!Q122*(1+'Snowball Details'!P$6/12))),0)</f>
        <v>0</v>
      </c>
      <c r="Q118" s="26">
        <f>IFERROR(IF(OR('Snowball Details'!Q122=0,('Snowball Details'!Q122*(1+'Snowball Details'!P$6/12)&lt;'Snowball Details'!P$7)),0,IF('Snowball Details'!Q122*(1+'Snowball Details'!P$6/12)-'Snowball Details'!P$7&lt;$V118-SUM(O118,M118,K118,I118,G118,E118,C118),'Snowball Details'!Q122*(1+'Snowball Details'!P$6/12)-'Snowball Details'!P$7,$V118-SUM(O118,M118,K118,I118,G118,E118,C118))),0)</f>
        <v>0</v>
      </c>
      <c r="R118" s="26">
        <f>IFERROR(IF('Snowball Details'!S122*(1+'Snowball Details'!R$6/12)&gt;='Snowball Details'!R$7,0,'Snowball Details'!R$7-('Snowball Details'!S122*(1+'Snowball Details'!R$6/12))),0)</f>
        <v>0</v>
      </c>
      <c r="S118" s="26">
        <f>IFERROR(IF(OR('Snowball Details'!S122=0,('Snowball Details'!S122*(1+'Snowball Details'!R$6/12)&lt;'Snowball Details'!R$7)),0,IF('Snowball Details'!S122*(1+'Snowball Details'!R$6/12)-'Snowball Details'!R$7&lt;$V118-SUM(Q118,O118,M118,K118,I118,G118,E118,C118),'Snowball Details'!S122*(1+'Snowball Details'!R$6/12)-'Snowball Details'!R$7,$V118-SUM(Q118,O118,M118,K118,I118,G118,E118,C118))),0)</f>
        <v>0</v>
      </c>
      <c r="T118" s="26">
        <f>IFERROR(IF('Snowball Details'!U122*(1+'Snowball Details'!T$6/12)&gt;='Snowball Details'!T$7,0,'Snowball Details'!T$7-('Snowball Details'!U122*(1+'Snowball Details'!T$6/12))),0)</f>
        <v>0</v>
      </c>
      <c r="U118" s="26">
        <f>IFERROR(IF(OR('Snowball Details'!U122=0,('Snowball Details'!U122*(1+'Snowball Details'!T$6/12)&lt;'Snowball Details'!T$7)),0,IF('Snowball Details'!U122*(1+'Snowball Details'!T$6/12)-'Snowball Details'!T$7&lt;$V118-SUM(S118,Q118,O118,M118,K118,I118,G118,E118,C118),'Snowball Details'!U122*(1+'Snowball Details'!T$6/12)-'Snowball Details'!T$7,$V118-SUM(S118,Q118,O118,M118,K118,I118,G118,E118,C118))),0)</f>
        <v>0</v>
      </c>
      <c r="V118" s="26">
        <f t="shared" si="4"/>
        <v>2841</v>
      </c>
      <c r="W118" s="26">
        <f t="shared" si="5"/>
        <v>2841</v>
      </c>
      <c r="X118" s="26">
        <f t="shared" si="6"/>
        <v>0</v>
      </c>
    </row>
    <row r="119" spans="1:24" x14ac:dyDescent="0.35">
      <c r="A119" s="9">
        <f t="shared" si="7"/>
        <v>48458</v>
      </c>
      <c r="B119" s="26">
        <f>IFERROR(IF('Snowball Details'!C123*(1+'Snowball Details'!B$6/12)&gt;='Snowball Details'!B$2+'Snowball Details'!B$7,0,'Snowball Details'!B$2+'Snowball Details'!B$7-('Snowball Details'!C123*(1+'Snowball Details'!B$6/12))),0)</f>
        <v>841</v>
      </c>
      <c r="C119" s="26">
        <f>IFERROR(IF(OR('Snowball Details'!C123=0,'Snowball Details'!C123*(1+'Snowball Details'!B$6/12)&lt;'Snowball Details'!B$7+'Snowball Details'!B$2),0,IF('Snowball Details'!C123*(1+'Snowball Details'!B$6/12)&lt;$V119,'Snowball Details'!C123*(1+'Snowball Details'!B$6/12)-'Snowball Details'!B$2-'Snowball Details'!B$7,SUM(D119,F119,H119,J119,L119,N119,P119,R119,T119))),0)</f>
        <v>0</v>
      </c>
      <c r="D119" s="26">
        <f>IFERROR(IF('Snowball Details'!E123*(1+'Snowball Details'!D$6/12)&gt;='Snowball Details'!D$7,0,'Snowball Details'!D$7-('Snowball Details'!E123*(1+'Snowball Details'!D$6/12))),0)</f>
        <v>240</v>
      </c>
      <c r="E119" s="26">
        <f>IFERROR(IF(OR('Snowball Details'!E123=0,'Snowball Details'!E123*(1+'Snowball Details'!D$6/12)&lt;'Snowball Details'!D$7),0,IF('Snowball Details'!E123*(1+'Snowball Details'!D$6/12)-'Snowball Details'!D$7&lt;$V119,'Snowball Details'!E123*(1+'Snowball Details'!D$6/12)-'Snowball Details'!D$7,SUM($V119-C119))),0)</f>
        <v>0</v>
      </c>
      <c r="F119" s="26">
        <f>IFERROR(IF('Snowball Details'!G123*(1+'Snowball Details'!F$6/12)&gt;='Snowball Details'!F$7,0,'Snowball Details'!F$7-('Snowball Details'!G123*(1+'Snowball Details'!F$6/12))),0)</f>
        <v>380</v>
      </c>
      <c r="G119" s="26">
        <f>IFERROR(IF(OR('Snowball Details'!G123=0,'Snowball Details'!G123*(1+'Snowball Details'!F$6/12)&lt;'Snowball Details'!F$7),0,IF('Snowball Details'!G123*(1+'Snowball Details'!F$6/12)-'Snowball Details'!F$7&lt;$V119-SUM(E119,C119),'Snowball Details'!G123*(1+'Snowball Details'!F$6/12)-'Snowball Details'!F$7,$V119-SUM(E119,C119))),0)</f>
        <v>0</v>
      </c>
      <c r="H119" s="26">
        <f>IFERROR(IF('Snowball Details'!I123*(1+'Snowball Details'!H$6/12)&gt;='Snowball Details'!H$7,0,'Snowball Details'!H$7-('Snowball Details'!I123*(1+'Snowball Details'!H$6/12))),0)</f>
        <v>600</v>
      </c>
      <c r="I119" s="26">
        <f>IFERROR(IF(OR('Snowball Details'!I123=0,'Snowball Details'!I123*(1+'Snowball Details'!H$6/12)&lt;'Snowball Details'!H$7),0,IF('Snowball Details'!I123*(1+'Snowball Details'!H$6/12)-'Snowball Details'!H$7&lt;$V119-SUM(G119,E119,C119),'Snowball Details'!I123*(1+'Snowball Details'!H$6/12)-'Snowball Details'!H$7,$V119-SUM(G119,E119,C119))),0)</f>
        <v>0</v>
      </c>
      <c r="J119" s="26">
        <f>IFERROR(IF('Snowball Details'!K123*(1+'Snowball Details'!J$6/12)&gt;='Snowball Details'!J$7,0,'Snowball Details'!J$7-('Snowball Details'!K123*(1+'Snowball Details'!J$6/12))),0)</f>
        <v>560</v>
      </c>
      <c r="K119" s="26">
        <f>IFERROR(IF(OR('Snowball Details'!K123=0,'Snowball Details'!K123*(1+'Snowball Details'!J$6/12)&lt;'Snowball Details'!J$7),0,IF('Snowball Details'!K123*(1+'Snowball Details'!J$6/12)-'Snowball Details'!J$7&lt;$V119-SUM(I119,G119,E119,C119),'Snowball Details'!K123*(1+'Snowball Details'!J$6/12)-'Snowball Details'!J$7,$V119-SUM(I119,G119,E119,C119))),0)</f>
        <v>0</v>
      </c>
      <c r="L119" s="26">
        <f>IFERROR(IF('Snowball Details'!M123*(1+'Snowball Details'!L$6/12)&gt;='Snowball Details'!L$7,0,'Snowball Details'!L$7-('Snowball Details'!M123*(1+'Snowball Details'!L$6/12))),0)</f>
        <v>220</v>
      </c>
      <c r="M119" s="26">
        <f>IFERROR(IF(OR('Snowball Details'!M123=0,'Snowball Details'!M123*(1+'Snowball Details'!L$6/12)&lt;'Snowball Details'!L$7),0,IF('Snowball Details'!M123*(1+'Snowball Details'!L$6/12)-'Snowball Details'!L$7&lt;$V119-SUM(K119,I119,G119,E119,C119),'Snowball Details'!M123*(1+'Snowball Details'!L$6/12)-'Snowball Details'!L$7,$V119-SUM(K119,I119,G119,E119,C119))),0)</f>
        <v>0</v>
      </c>
      <c r="N119" s="26">
        <f>IFERROR(IF('Snowball Details'!O123*(1+'Snowball Details'!N$6/12)&gt;='Snowball Details'!N$7,0,'Snowball Details'!N$7-('Snowball Details'!O123*(1+'Snowball Details'!N$6/12))),0)</f>
        <v>0</v>
      </c>
      <c r="O119" s="26">
        <f>IFERROR(IF(OR('Snowball Details'!O123=0,('Snowball Details'!O123*(1+'Snowball Details'!N$6/12)&lt;'Snowball Details'!N$7)),0,IF('Snowball Details'!O123*(1+'Snowball Details'!N$6/12)-'Snowball Details'!N$7&lt;$V119-SUM(M119,K119,I119,G119,E119,C119),'Snowball Details'!O123*(1+'Snowball Details'!N$6/12)-'Snowball Details'!N$7,$V119-SUM(M119,K119,I119,G119,E119,C119))),0)</f>
        <v>2841</v>
      </c>
      <c r="P119" s="26">
        <f>IFERROR(IF('Snowball Details'!Q123*(1+'Snowball Details'!P$6/12)&gt;='Snowball Details'!P$7,0,'Snowball Details'!P$7-('Snowball Details'!Q123*(1+'Snowball Details'!P$6/12))),0)</f>
        <v>0</v>
      </c>
      <c r="Q119" s="26">
        <f>IFERROR(IF(OR('Snowball Details'!Q123=0,('Snowball Details'!Q123*(1+'Snowball Details'!P$6/12)&lt;'Snowball Details'!P$7)),0,IF('Snowball Details'!Q123*(1+'Snowball Details'!P$6/12)-'Snowball Details'!P$7&lt;$V119-SUM(O119,M119,K119,I119,G119,E119,C119),'Snowball Details'!Q123*(1+'Snowball Details'!P$6/12)-'Snowball Details'!P$7,$V119-SUM(O119,M119,K119,I119,G119,E119,C119))),0)</f>
        <v>0</v>
      </c>
      <c r="R119" s="26">
        <f>IFERROR(IF('Snowball Details'!S123*(1+'Snowball Details'!R$6/12)&gt;='Snowball Details'!R$7,0,'Snowball Details'!R$7-('Snowball Details'!S123*(1+'Snowball Details'!R$6/12))),0)</f>
        <v>0</v>
      </c>
      <c r="S119" s="26">
        <f>IFERROR(IF(OR('Snowball Details'!S123=0,('Snowball Details'!S123*(1+'Snowball Details'!R$6/12)&lt;'Snowball Details'!R$7)),0,IF('Snowball Details'!S123*(1+'Snowball Details'!R$6/12)-'Snowball Details'!R$7&lt;$V119-SUM(Q119,O119,M119,K119,I119,G119,E119,C119),'Snowball Details'!S123*(1+'Snowball Details'!R$6/12)-'Snowball Details'!R$7,$V119-SUM(Q119,O119,M119,K119,I119,G119,E119,C119))),0)</f>
        <v>0</v>
      </c>
      <c r="T119" s="26">
        <f>IFERROR(IF('Snowball Details'!U123*(1+'Snowball Details'!T$6/12)&gt;='Snowball Details'!T$7,0,'Snowball Details'!T$7-('Snowball Details'!U123*(1+'Snowball Details'!T$6/12))),0)</f>
        <v>0</v>
      </c>
      <c r="U119" s="26">
        <f>IFERROR(IF(OR('Snowball Details'!U123=0,('Snowball Details'!U123*(1+'Snowball Details'!T$6/12)&lt;'Snowball Details'!T$7)),0,IF('Snowball Details'!U123*(1+'Snowball Details'!T$6/12)-'Snowball Details'!T$7&lt;$V119-SUM(S119,Q119,O119,M119,K119,I119,G119,E119,C119),'Snowball Details'!U123*(1+'Snowball Details'!T$6/12)-'Snowball Details'!T$7,$V119-SUM(S119,Q119,O119,M119,K119,I119,G119,E119,C119))),0)</f>
        <v>0</v>
      </c>
      <c r="V119" s="26">
        <f t="shared" si="4"/>
        <v>2841</v>
      </c>
      <c r="W119" s="26">
        <f t="shared" si="5"/>
        <v>2841</v>
      </c>
      <c r="X119" s="26">
        <f t="shared" si="6"/>
        <v>0</v>
      </c>
    </row>
    <row r="120" spans="1:24" x14ac:dyDescent="0.35">
      <c r="A120" s="9">
        <f t="shared" si="7"/>
        <v>48488</v>
      </c>
      <c r="B120" s="26">
        <f>IFERROR(IF('Snowball Details'!C124*(1+'Snowball Details'!B$6/12)&gt;='Snowball Details'!B$2+'Snowball Details'!B$7,0,'Snowball Details'!B$2+'Snowball Details'!B$7-('Snowball Details'!C124*(1+'Snowball Details'!B$6/12))),0)</f>
        <v>841</v>
      </c>
      <c r="C120" s="26">
        <f>IFERROR(IF(OR('Snowball Details'!C124=0,'Snowball Details'!C124*(1+'Snowball Details'!B$6/12)&lt;'Snowball Details'!B$7+'Snowball Details'!B$2),0,IF('Snowball Details'!C124*(1+'Snowball Details'!B$6/12)&lt;$V120,'Snowball Details'!C124*(1+'Snowball Details'!B$6/12)-'Snowball Details'!B$2-'Snowball Details'!B$7,SUM(D120,F120,H120,J120,L120,N120,P120,R120,T120))),0)</f>
        <v>0</v>
      </c>
      <c r="D120" s="26">
        <f>IFERROR(IF('Snowball Details'!E124*(1+'Snowball Details'!D$6/12)&gt;='Snowball Details'!D$7,0,'Snowball Details'!D$7-('Snowball Details'!E124*(1+'Snowball Details'!D$6/12))),0)</f>
        <v>240</v>
      </c>
      <c r="E120" s="26">
        <f>IFERROR(IF(OR('Snowball Details'!E124=0,'Snowball Details'!E124*(1+'Snowball Details'!D$6/12)&lt;'Snowball Details'!D$7),0,IF('Snowball Details'!E124*(1+'Snowball Details'!D$6/12)-'Snowball Details'!D$7&lt;$V120,'Snowball Details'!E124*(1+'Snowball Details'!D$6/12)-'Snowball Details'!D$7,SUM($V120-C120))),0)</f>
        <v>0</v>
      </c>
      <c r="F120" s="26">
        <f>IFERROR(IF('Snowball Details'!G124*(1+'Snowball Details'!F$6/12)&gt;='Snowball Details'!F$7,0,'Snowball Details'!F$7-('Snowball Details'!G124*(1+'Snowball Details'!F$6/12))),0)</f>
        <v>380</v>
      </c>
      <c r="G120" s="26">
        <f>IFERROR(IF(OR('Snowball Details'!G124=0,'Snowball Details'!G124*(1+'Snowball Details'!F$6/12)&lt;'Snowball Details'!F$7),0,IF('Snowball Details'!G124*(1+'Snowball Details'!F$6/12)-'Snowball Details'!F$7&lt;$V120-SUM(E120,C120),'Snowball Details'!G124*(1+'Snowball Details'!F$6/12)-'Snowball Details'!F$7,$V120-SUM(E120,C120))),0)</f>
        <v>0</v>
      </c>
      <c r="H120" s="26">
        <f>IFERROR(IF('Snowball Details'!I124*(1+'Snowball Details'!H$6/12)&gt;='Snowball Details'!H$7,0,'Snowball Details'!H$7-('Snowball Details'!I124*(1+'Snowball Details'!H$6/12))),0)</f>
        <v>600</v>
      </c>
      <c r="I120" s="26">
        <f>IFERROR(IF(OR('Snowball Details'!I124=0,'Snowball Details'!I124*(1+'Snowball Details'!H$6/12)&lt;'Snowball Details'!H$7),0,IF('Snowball Details'!I124*(1+'Snowball Details'!H$6/12)-'Snowball Details'!H$7&lt;$V120-SUM(G120,E120,C120),'Snowball Details'!I124*(1+'Snowball Details'!H$6/12)-'Snowball Details'!H$7,$V120-SUM(G120,E120,C120))),0)</f>
        <v>0</v>
      </c>
      <c r="J120" s="26">
        <f>IFERROR(IF('Snowball Details'!K124*(1+'Snowball Details'!J$6/12)&gt;='Snowball Details'!J$7,0,'Snowball Details'!J$7-('Snowball Details'!K124*(1+'Snowball Details'!J$6/12))),0)</f>
        <v>560</v>
      </c>
      <c r="K120" s="26">
        <f>IFERROR(IF(OR('Snowball Details'!K124=0,'Snowball Details'!K124*(1+'Snowball Details'!J$6/12)&lt;'Snowball Details'!J$7),0,IF('Snowball Details'!K124*(1+'Snowball Details'!J$6/12)-'Snowball Details'!J$7&lt;$V120-SUM(I120,G120,E120,C120),'Snowball Details'!K124*(1+'Snowball Details'!J$6/12)-'Snowball Details'!J$7,$V120-SUM(I120,G120,E120,C120))),0)</f>
        <v>0</v>
      </c>
      <c r="L120" s="26">
        <f>IFERROR(IF('Snowball Details'!M124*(1+'Snowball Details'!L$6/12)&gt;='Snowball Details'!L$7,0,'Snowball Details'!L$7-('Snowball Details'!M124*(1+'Snowball Details'!L$6/12))),0)</f>
        <v>220</v>
      </c>
      <c r="M120" s="26">
        <f>IFERROR(IF(OR('Snowball Details'!M124=0,'Snowball Details'!M124*(1+'Snowball Details'!L$6/12)&lt;'Snowball Details'!L$7),0,IF('Snowball Details'!M124*(1+'Snowball Details'!L$6/12)-'Snowball Details'!L$7&lt;$V120-SUM(K120,I120,G120,E120,C120),'Snowball Details'!M124*(1+'Snowball Details'!L$6/12)-'Snowball Details'!L$7,$V120-SUM(K120,I120,G120,E120,C120))),0)</f>
        <v>0</v>
      </c>
      <c r="N120" s="26">
        <f>IFERROR(IF('Snowball Details'!O124*(1+'Snowball Details'!N$6/12)&gt;='Snowball Details'!N$7,0,'Snowball Details'!N$7-('Snowball Details'!O124*(1+'Snowball Details'!N$6/12))),0)</f>
        <v>0</v>
      </c>
      <c r="O120" s="26">
        <f>IFERROR(IF(OR('Snowball Details'!O124=0,('Snowball Details'!O124*(1+'Snowball Details'!N$6/12)&lt;'Snowball Details'!N$7)),0,IF('Snowball Details'!O124*(1+'Snowball Details'!N$6/12)-'Snowball Details'!N$7&lt;$V120-SUM(M120,K120,I120,G120,E120,C120),'Snowball Details'!O124*(1+'Snowball Details'!N$6/12)-'Snowball Details'!N$7,$V120-SUM(M120,K120,I120,G120,E120,C120))),0)</f>
        <v>2841</v>
      </c>
      <c r="P120" s="26">
        <f>IFERROR(IF('Snowball Details'!Q124*(1+'Snowball Details'!P$6/12)&gt;='Snowball Details'!P$7,0,'Snowball Details'!P$7-('Snowball Details'!Q124*(1+'Snowball Details'!P$6/12))),0)</f>
        <v>0</v>
      </c>
      <c r="Q120" s="26">
        <f>IFERROR(IF(OR('Snowball Details'!Q124=0,('Snowball Details'!Q124*(1+'Snowball Details'!P$6/12)&lt;'Snowball Details'!P$7)),0,IF('Snowball Details'!Q124*(1+'Snowball Details'!P$6/12)-'Snowball Details'!P$7&lt;$V120-SUM(O120,M120,K120,I120,G120,E120,C120),'Snowball Details'!Q124*(1+'Snowball Details'!P$6/12)-'Snowball Details'!P$7,$V120-SUM(O120,M120,K120,I120,G120,E120,C120))),0)</f>
        <v>0</v>
      </c>
      <c r="R120" s="26">
        <f>IFERROR(IF('Snowball Details'!S124*(1+'Snowball Details'!R$6/12)&gt;='Snowball Details'!R$7,0,'Snowball Details'!R$7-('Snowball Details'!S124*(1+'Snowball Details'!R$6/12))),0)</f>
        <v>0</v>
      </c>
      <c r="S120" s="26">
        <f>IFERROR(IF(OR('Snowball Details'!S124=0,('Snowball Details'!S124*(1+'Snowball Details'!R$6/12)&lt;'Snowball Details'!R$7)),0,IF('Snowball Details'!S124*(1+'Snowball Details'!R$6/12)-'Snowball Details'!R$7&lt;$V120-SUM(Q120,O120,M120,K120,I120,G120,E120,C120),'Snowball Details'!S124*(1+'Snowball Details'!R$6/12)-'Snowball Details'!R$7,$V120-SUM(Q120,O120,M120,K120,I120,G120,E120,C120))),0)</f>
        <v>0</v>
      </c>
      <c r="T120" s="26">
        <f>IFERROR(IF('Snowball Details'!U124*(1+'Snowball Details'!T$6/12)&gt;='Snowball Details'!T$7,0,'Snowball Details'!T$7-('Snowball Details'!U124*(1+'Snowball Details'!T$6/12))),0)</f>
        <v>0</v>
      </c>
      <c r="U120" s="26">
        <f>IFERROR(IF(OR('Snowball Details'!U124=0,('Snowball Details'!U124*(1+'Snowball Details'!T$6/12)&lt;'Snowball Details'!T$7)),0,IF('Snowball Details'!U124*(1+'Snowball Details'!T$6/12)-'Snowball Details'!T$7&lt;$V120-SUM(S120,Q120,O120,M120,K120,I120,G120,E120,C120),'Snowball Details'!U124*(1+'Snowball Details'!T$6/12)-'Snowball Details'!T$7,$V120-SUM(S120,Q120,O120,M120,K120,I120,G120,E120,C120))),0)</f>
        <v>0</v>
      </c>
      <c r="V120" s="26">
        <f t="shared" si="4"/>
        <v>2841</v>
      </c>
      <c r="W120" s="26">
        <f t="shared" si="5"/>
        <v>2841</v>
      </c>
      <c r="X120" s="26">
        <f t="shared" si="6"/>
        <v>0</v>
      </c>
    </row>
    <row r="121" spans="1:24" x14ac:dyDescent="0.35">
      <c r="A121" s="9">
        <f t="shared" si="7"/>
        <v>48519</v>
      </c>
      <c r="B121" s="26">
        <f>IFERROR(IF('Snowball Details'!C125*(1+'Snowball Details'!B$6/12)&gt;='Snowball Details'!B$2+'Snowball Details'!B$7,0,'Snowball Details'!B$2+'Snowball Details'!B$7-('Snowball Details'!C125*(1+'Snowball Details'!B$6/12))),0)</f>
        <v>841</v>
      </c>
      <c r="C121" s="26">
        <f>IFERROR(IF(OR('Snowball Details'!C125=0,'Snowball Details'!C125*(1+'Snowball Details'!B$6/12)&lt;'Snowball Details'!B$7+'Snowball Details'!B$2),0,IF('Snowball Details'!C125*(1+'Snowball Details'!B$6/12)&lt;$V121,'Snowball Details'!C125*(1+'Snowball Details'!B$6/12)-'Snowball Details'!B$2-'Snowball Details'!B$7,SUM(D121,F121,H121,J121,L121,N121,P121,R121,T121))),0)</f>
        <v>0</v>
      </c>
      <c r="D121" s="26">
        <f>IFERROR(IF('Snowball Details'!E125*(1+'Snowball Details'!D$6/12)&gt;='Snowball Details'!D$7,0,'Snowball Details'!D$7-('Snowball Details'!E125*(1+'Snowball Details'!D$6/12))),0)</f>
        <v>240</v>
      </c>
      <c r="E121" s="26">
        <f>IFERROR(IF(OR('Snowball Details'!E125=0,'Snowball Details'!E125*(1+'Snowball Details'!D$6/12)&lt;'Snowball Details'!D$7),0,IF('Snowball Details'!E125*(1+'Snowball Details'!D$6/12)-'Snowball Details'!D$7&lt;$V121,'Snowball Details'!E125*(1+'Snowball Details'!D$6/12)-'Snowball Details'!D$7,SUM($V121-C121))),0)</f>
        <v>0</v>
      </c>
      <c r="F121" s="26">
        <f>IFERROR(IF('Snowball Details'!G125*(1+'Snowball Details'!F$6/12)&gt;='Snowball Details'!F$7,0,'Snowball Details'!F$7-('Snowball Details'!G125*(1+'Snowball Details'!F$6/12))),0)</f>
        <v>380</v>
      </c>
      <c r="G121" s="26">
        <f>IFERROR(IF(OR('Snowball Details'!G125=0,'Snowball Details'!G125*(1+'Snowball Details'!F$6/12)&lt;'Snowball Details'!F$7),0,IF('Snowball Details'!G125*(1+'Snowball Details'!F$6/12)-'Snowball Details'!F$7&lt;$V121-SUM(E121,C121),'Snowball Details'!G125*(1+'Snowball Details'!F$6/12)-'Snowball Details'!F$7,$V121-SUM(E121,C121))),0)</f>
        <v>0</v>
      </c>
      <c r="H121" s="26">
        <f>IFERROR(IF('Snowball Details'!I125*(1+'Snowball Details'!H$6/12)&gt;='Snowball Details'!H$7,0,'Snowball Details'!H$7-('Snowball Details'!I125*(1+'Snowball Details'!H$6/12))),0)</f>
        <v>600</v>
      </c>
      <c r="I121" s="26">
        <f>IFERROR(IF(OR('Snowball Details'!I125=0,'Snowball Details'!I125*(1+'Snowball Details'!H$6/12)&lt;'Snowball Details'!H$7),0,IF('Snowball Details'!I125*(1+'Snowball Details'!H$6/12)-'Snowball Details'!H$7&lt;$V121-SUM(G121,E121,C121),'Snowball Details'!I125*(1+'Snowball Details'!H$6/12)-'Snowball Details'!H$7,$V121-SUM(G121,E121,C121))),0)</f>
        <v>0</v>
      </c>
      <c r="J121" s="26">
        <f>IFERROR(IF('Snowball Details'!K125*(1+'Snowball Details'!J$6/12)&gt;='Snowball Details'!J$7,0,'Snowball Details'!J$7-('Snowball Details'!K125*(1+'Snowball Details'!J$6/12))),0)</f>
        <v>560</v>
      </c>
      <c r="K121" s="26">
        <f>IFERROR(IF(OR('Snowball Details'!K125=0,'Snowball Details'!K125*(1+'Snowball Details'!J$6/12)&lt;'Snowball Details'!J$7),0,IF('Snowball Details'!K125*(1+'Snowball Details'!J$6/12)-'Snowball Details'!J$7&lt;$V121-SUM(I121,G121,E121,C121),'Snowball Details'!K125*(1+'Snowball Details'!J$6/12)-'Snowball Details'!J$7,$V121-SUM(I121,G121,E121,C121))),0)</f>
        <v>0</v>
      </c>
      <c r="L121" s="26">
        <f>IFERROR(IF('Snowball Details'!M125*(1+'Snowball Details'!L$6/12)&gt;='Snowball Details'!L$7,0,'Snowball Details'!L$7-('Snowball Details'!M125*(1+'Snowball Details'!L$6/12))),0)</f>
        <v>220</v>
      </c>
      <c r="M121" s="26">
        <f>IFERROR(IF(OR('Snowball Details'!M125=0,'Snowball Details'!M125*(1+'Snowball Details'!L$6/12)&lt;'Snowball Details'!L$7),0,IF('Snowball Details'!M125*(1+'Snowball Details'!L$6/12)-'Snowball Details'!L$7&lt;$V121-SUM(K121,I121,G121,E121,C121),'Snowball Details'!M125*(1+'Snowball Details'!L$6/12)-'Snowball Details'!L$7,$V121-SUM(K121,I121,G121,E121,C121))),0)</f>
        <v>0</v>
      </c>
      <c r="N121" s="26">
        <f>IFERROR(IF('Snowball Details'!O125*(1+'Snowball Details'!N$6/12)&gt;='Snowball Details'!N$7,0,'Snowball Details'!N$7-('Snowball Details'!O125*(1+'Snowball Details'!N$6/12))),0)</f>
        <v>0</v>
      </c>
      <c r="O121" s="26">
        <f>IFERROR(IF(OR('Snowball Details'!O125=0,('Snowball Details'!O125*(1+'Snowball Details'!N$6/12)&lt;'Snowball Details'!N$7)),0,IF('Snowball Details'!O125*(1+'Snowball Details'!N$6/12)-'Snowball Details'!N$7&lt;$V121-SUM(M121,K121,I121,G121,E121,C121),'Snowball Details'!O125*(1+'Snowball Details'!N$6/12)-'Snowball Details'!N$7,$V121-SUM(M121,K121,I121,G121,E121,C121))),0)</f>
        <v>2841</v>
      </c>
      <c r="P121" s="26">
        <f>IFERROR(IF('Snowball Details'!Q125*(1+'Snowball Details'!P$6/12)&gt;='Snowball Details'!P$7,0,'Snowball Details'!P$7-('Snowball Details'!Q125*(1+'Snowball Details'!P$6/12))),0)</f>
        <v>0</v>
      </c>
      <c r="Q121" s="26">
        <f>IFERROR(IF(OR('Snowball Details'!Q125=0,('Snowball Details'!Q125*(1+'Snowball Details'!P$6/12)&lt;'Snowball Details'!P$7)),0,IF('Snowball Details'!Q125*(1+'Snowball Details'!P$6/12)-'Snowball Details'!P$7&lt;$V121-SUM(O121,M121,K121,I121,G121,E121,C121),'Snowball Details'!Q125*(1+'Snowball Details'!P$6/12)-'Snowball Details'!P$7,$V121-SUM(O121,M121,K121,I121,G121,E121,C121))),0)</f>
        <v>0</v>
      </c>
      <c r="R121" s="26">
        <f>IFERROR(IF('Snowball Details'!S125*(1+'Snowball Details'!R$6/12)&gt;='Snowball Details'!R$7,0,'Snowball Details'!R$7-('Snowball Details'!S125*(1+'Snowball Details'!R$6/12))),0)</f>
        <v>0</v>
      </c>
      <c r="S121" s="26">
        <f>IFERROR(IF(OR('Snowball Details'!S125=0,('Snowball Details'!S125*(1+'Snowball Details'!R$6/12)&lt;'Snowball Details'!R$7)),0,IF('Snowball Details'!S125*(1+'Snowball Details'!R$6/12)-'Snowball Details'!R$7&lt;$V121-SUM(Q121,O121,M121,K121,I121,G121,E121,C121),'Snowball Details'!S125*(1+'Snowball Details'!R$6/12)-'Snowball Details'!R$7,$V121-SUM(Q121,O121,M121,K121,I121,G121,E121,C121))),0)</f>
        <v>0</v>
      </c>
      <c r="T121" s="26">
        <f>IFERROR(IF('Snowball Details'!U125*(1+'Snowball Details'!T$6/12)&gt;='Snowball Details'!T$7,0,'Snowball Details'!T$7-('Snowball Details'!U125*(1+'Snowball Details'!T$6/12))),0)</f>
        <v>0</v>
      </c>
      <c r="U121" s="26">
        <f>IFERROR(IF(OR('Snowball Details'!U125=0,('Snowball Details'!U125*(1+'Snowball Details'!T$6/12)&lt;'Snowball Details'!T$7)),0,IF('Snowball Details'!U125*(1+'Snowball Details'!T$6/12)-'Snowball Details'!T$7&lt;$V121-SUM(S121,Q121,O121,M121,K121,I121,G121,E121,C121),'Snowball Details'!U125*(1+'Snowball Details'!T$6/12)-'Snowball Details'!T$7,$V121-SUM(S121,Q121,O121,M121,K121,I121,G121,E121,C121))),0)</f>
        <v>0</v>
      </c>
      <c r="V121" s="26">
        <f t="shared" si="4"/>
        <v>2841</v>
      </c>
      <c r="W121" s="26">
        <f t="shared" si="5"/>
        <v>2841</v>
      </c>
      <c r="X121" s="26">
        <f t="shared" si="6"/>
        <v>0</v>
      </c>
    </row>
    <row r="122" spans="1:24" x14ac:dyDescent="0.35">
      <c r="A122" s="9">
        <f t="shared" si="7"/>
        <v>48549</v>
      </c>
      <c r="B122" s="26">
        <f>IFERROR(IF('Snowball Details'!C126*(1+'Snowball Details'!B$6/12)&gt;='Snowball Details'!B$2+'Snowball Details'!B$7,0,'Snowball Details'!B$2+'Snowball Details'!B$7-('Snowball Details'!C126*(1+'Snowball Details'!B$6/12))),0)</f>
        <v>841</v>
      </c>
      <c r="C122" s="26">
        <f>IFERROR(IF(OR('Snowball Details'!C126=0,'Snowball Details'!C126*(1+'Snowball Details'!B$6/12)&lt;'Snowball Details'!B$7+'Snowball Details'!B$2),0,IF('Snowball Details'!C126*(1+'Snowball Details'!B$6/12)&lt;$V122,'Snowball Details'!C126*(1+'Snowball Details'!B$6/12)-'Snowball Details'!B$2-'Snowball Details'!B$7,SUM(D122,F122,H122,J122,L122,N122,P122,R122,T122))),0)</f>
        <v>0</v>
      </c>
      <c r="D122" s="26">
        <f>IFERROR(IF('Snowball Details'!E126*(1+'Snowball Details'!D$6/12)&gt;='Snowball Details'!D$7,0,'Snowball Details'!D$7-('Snowball Details'!E126*(1+'Snowball Details'!D$6/12))),0)</f>
        <v>240</v>
      </c>
      <c r="E122" s="26">
        <f>IFERROR(IF(OR('Snowball Details'!E126=0,'Snowball Details'!E126*(1+'Snowball Details'!D$6/12)&lt;'Snowball Details'!D$7),0,IF('Snowball Details'!E126*(1+'Snowball Details'!D$6/12)-'Snowball Details'!D$7&lt;$V122,'Snowball Details'!E126*(1+'Snowball Details'!D$6/12)-'Snowball Details'!D$7,SUM($V122-C122))),0)</f>
        <v>0</v>
      </c>
      <c r="F122" s="26">
        <f>IFERROR(IF('Snowball Details'!G126*(1+'Snowball Details'!F$6/12)&gt;='Snowball Details'!F$7,0,'Snowball Details'!F$7-('Snowball Details'!G126*(1+'Snowball Details'!F$6/12))),0)</f>
        <v>380</v>
      </c>
      <c r="G122" s="26">
        <f>IFERROR(IF(OR('Snowball Details'!G126=0,'Snowball Details'!G126*(1+'Snowball Details'!F$6/12)&lt;'Snowball Details'!F$7),0,IF('Snowball Details'!G126*(1+'Snowball Details'!F$6/12)-'Snowball Details'!F$7&lt;$V122-SUM(E122,C122),'Snowball Details'!G126*(1+'Snowball Details'!F$6/12)-'Snowball Details'!F$7,$V122-SUM(E122,C122))),0)</f>
        <v>0</v>
      </c>
      <c r="H122" s="26">
        <f>IFERROR(IF('Snowball Details'!I126*(1+'Snowball Details'!H$6/12)&gt;='Snowball Details'!H$7,0,'Snowball Details'!H$7-('Snowball Details'!I126*(1+'Snowball Details'!H$6/12))),0)</f>
        <v>600</v>
      </c>
      <c r="I122" s="26">
        <f>IFERROR(IF(OR('Snowball Details'!I126=0,'Snowball Details'!I126*(1+'Snowball Details'!H$6/12)&lt;'Snowball Details'!H$7),0,IF('Snowball Details'!I126*(1+'Snowball Details'!H$6/12)-'Snowball Details'!H$7&lt;$V122-SUM(G122,E122,C122),'Snowball Details'!I126*(1+'Snowball Details'!H$6/12)-'Snowball Details'!H$7,$V122-SUM(G122,E122,C122))),0)</f>
        <v>0</v>
      </c>
      <c r="J122" s="26">
        <f>IFERROR(IF('Snowball Details'!K126*(1+'Snowball Details'!J$6/12)&gt;='Snowball Details'!J$7,0,'Snowball Details'!J$7-('Snowball Details'!K126*(1+'Snowball Details'!J$6/12))),0)</f>
        <v>560</v>
      </c>
      <c r="K122" s="26">
        <f>IFERROR(IF(OR('Snowball Details'!K126=0,'Snowball Details'!K126*(1+'Snowball Details'!J$6/12)&lt;'Snowball Details'!J$7),0,IF('Snowball Details'!K126*(1+'Snowball Details'!J$6/12)-'Snowball Details'!J$7&lt;$V122-SUM(I122,G122,E122,C122),'Snowball Details'!K126*(1+'Snowball Details'!J$6/12)-'Snowball Details'!J$7,$V122-SUM(I122,G122,E122,C122))),0)</f>
        <v>0</v>
      </c>
      <c r="L122" s="26">
        <f>IFERROR(IF('Snowball Details'!M126*(1+'Snowball Details'!L$6/12)&gt;='Snowball Details'!L$7,0,'Snowball Details'!L$7-('Snowball Details'!M126*(1+'Snowball Details'!L$6/12))),0)</f>
        <v>220</v>
      </c>
      <c r="M122" s="26">
        <f>IFERROR(IF(OR('Snowball Details'!M126=0,'Snowball Details'!M126*(1+'Snowball Details'!L$6/12)&lt;'Snowball Details'!L$7),0,IF('Snowball Details'!M126*(1+'Snowball Details'!L$6/12)-'Snowball Details'!L$7&lt;$V122-SUM(K122,I122,G122,E122,C122),'Snowball Details'!M126*(1+'Snowball Details'!L$6/12)-'Snowball Details'!L$7,$V122-SUM(K122,I122,G122,E122,C122))),0)</f>
        <v>0</v>
      </c>
      <c r="N122" s="26">
        <f>IFERROR(IF('Snowball Details'!O126*(1+'Snowball Details'!N$6/12)&gt;='Snowball Details'!N$7,0,'Snowball Details'!N$7-('Snowball Details'!O126*(1+'Snowball Details'!N$6/12))),0)</f>
        <v>0</v>
      </c>
      <c r="O122" s="26">
        <f>IFERROR(IF(OR('Snowball Details'!O126=0,('Snowball Details'!O126*(1+'Snowball Details'!N$6/12)&lt;'Snowball Details'!N$7)),0,IF('Snowball Details'!O126*(1+'Snowball Details'!N$6/12)-'Snowball Details'!N$7&lt;$V122-SUM(M122,K122,I122,G122,E122,C122),'Snowball Details'!O126*(1+'Snowball Details'!N$6/12)-'Snowball Details'!N$7,$V122-SUM(M122,K122,I122,G122,E122,C122))),0)</f>
        <v>2841</v>
      </c>
      <c r="P122" s="26">
        <f>IFERROR(IF('Snowball Details'!Q126*(1+'Snowball Details'!P$6/12)&gt;='Snowball Details'!P$7,0,'Snowball Details'!P$7-('Snowball Details'!Q126*(1+'Snowball Details'!P$6/12))),0)</f>
        <v>0</v>
      </c>
      <c r="Q122" s="26">
        <f>IFERROR(IF(OR('Snowball Details'!Q126=0,('Snowball Details'!Q126*(1+'Snowball Details'!P$6/12)&lt;'Snowball Details'!P$7)),0,IF('Snowball Details'!Q126*(1+'Snowball Details'!P$6/12)-'Snowball Details'!P$7&lt;$V122-SUM(O122,M122,K122,I122,G122,E122,C122),'Snowball Details'!Q126*(1+'Snowball Details'!P$6/12)-'Snowball Details'!P$7,$V122-SUM(O122,M122,K122,I122,G122,E122,C122))),0)</f>
        <v>0</v>
      </c>
      <c r="R122" s="26">
        <f>IFERROR(IF('Snowball Details'!S126*(1+'Snowball Details'!R$6/12)&gt;='Snowball Details'!R$7,0,'Snowball Details'!R$7-('Snowball Details'!S126*(1+'Snowball Details'!R$6/12))),0)</f>
        <v>0</v>
      </c>
      <c r="S122" s="26">
        <f>IFERROR(IF(OR('Snowball Details'!S126=0,('Snowball Details'!S126*(1+'Snowball Details'!R$6/12)&lt;'Snowball Details'!R$7)),0,IF('Snowball Details'!S126*(1+'Snowball Details'!R$6/12)-'Snowball Details'!R$7&lt;$V122-SUM(Q122,O122,M122,K122,I122,G122,E122,C122),'Snowball Details'!S126*(1+'Snowball Details'!R$6/12)-'Snowball Details'!R$7,$V122-SUM(Q122,O122,M122,K122,I122,G122,E122,C122))),0)</f>
        <v>0</v>
      </c>
      <c r="T122" s="26">
        <f>IFERROR(IF('Snowball Details'!U126*(1+'Snowball Details'!T$6/12)&gt;='Snowball Details'!T$7,0,'Snowball Details'!T$7-('Snowball Details'!U126*(1+'Snowball Details'!T$6/12))),0)</f>
        <v>0</v>
      </c>
      <c r="U122" s="26">
        <f>IFERROR(IF(OR('Snowball Details'!U126=0,('Snowball Details'!U126*(1+'Snowball Details'!T$6/12)&lt;'Snowball Details'!T$7)),0,IF('Snowball Details'!U126*(1+'Snowball Details'!T$6/12)-'Snowball Details'!T$7&lt;$V122-SUM(S122,Q122,O122,M122,K122,I122,G122,E122,C122),'Snowball Details'!U126*(1+'Snowball Details'!T$6/12)-'Snowball Details'!T$7,$V122-SUM(S122,Q122,O122,M122,K122,I122,G122,E122,C122))),0)</f>
        <v>0</v>
      </c>
      <c r="V122" s="26">
        <f t="shared" si="4"/>
        <v>2841</v>
      </c>
      <c r="W122" s="26">
        <f t="shared" si="5"/>
        <v>2841</v>
      </c>
      <c r="X122" s="26">
        <f t="shared" si="6"/>
        <v>0</v>
      </c>
    </row>
    <row r="123" spans="1:24" x14ac:dyDescent="0.35">
      <c r="A123" s="9">
        <f t="shared" si="7"/>
        <v>48580</v>
      </c>
      <c r="B123" s="26">
        <f>IFERROR(IF('Snowball Details'!C127*(1+'Snowball Details'!B$6/12)&gt;='Snowball Details'!B$2+'Snowball Details'!B$7,0,'Snowball Details'!B$2+'Snowball Details'!B$7-('Snowball Details'!C127*(1+'Snowball Details'!B$6/12))),0)</f>
        <v>841</v>
      </c>
      <c r="C123" s="26">
        <f>IFERROR(IF(OR('Snowball Details'!C127=0,'Snowball Details'!C127*(1+'Snowball Details'!B$6/12)&lt;'Snowball Details'!B$7+'Snowball Details'!B$2),0,IF('Snowball Details'!C127*(1+'Snowball Details'!B$6/12)&lt;$V123,'Snowball Details'!C127*(1+'Snowball Details'!B$6/12)-'Snowball Details'!B$2-'Snowball Details'!B$7,SUM(D123,F123,H123,J123,L123,N123,P123,R123,T123))),0)</f>
        <v>0</v>
      </c>
      <c r="D123" s="26">
        <f>IFERROR(IF('Snowball Details'!E127*(1+'Snowball Details'!D$6/12)&gt;='Snowball Details'!D$7,0,'Snowball Details'!D$7-('Snowball Details'!E127*(1+'Snowball Details'!D$6/12))),0)</f>
        <v>240</v>
      </c>
      <c r="E123" s="26">
        <f>IFERROR(IF(OR('Snowball Details'!E127=0,'Snowball Details'!E127*(1+'Snowball Details'!D$6/12)&lt;'Snowball Details'!D$7),0,IF('Snowball Details'!E127*(1+'Snowball Details'!D$6/12)-'Snowball Details'!D$7&lt;$V123,'Snowball Details'!E127*(1+'Snowball Details'!D$6/12)-'Snowball Details'!D$7,SUM($V123-C123))),0)</f>
        <v>0</v>
      </c>
      <c r="F123" s="26">
        <f>IFERROR(IF('Snowball Details'!G127*(1+'Snowball Details'!F$6/12)&gt;='Snowball Details'!F$7,0,'Snowball Details'!F$7-('Snowball Details'!G127*(1+'Snowball Details'!F$6/12))),0)</f>
        <v>380</v>
      </c>
      <c r="G123" s="26">
        <f>IFERROR(IF(OR('Snowball Details'!G127=0,'Snowball Details'!G127*(1+'Snowball Details'!F$6/12)&lt;'Snowball Details'!F$7),0,IF('Snowball Details'!G127*(1+'Snowball Details'!F$6/12)-'Snowball Details'!F$7&lt;$V123-SUM(E123,C123),'Snowball Details'!G127*(1+'Snowball Details'!F$6/12)-'Snowball Details'!F$7,$V123-SUM(E123,C123))),0)</f>
        <v>0</v>
      </c>
      <c r="H123" s="26">
        <f>IFERROR(IF('Snowball Details'!I127*(1+'Snowball Details'!H$6/12)&gt;='Snowball Details'!H$7,0,'Snowball Details'!H$7-('Snowball Details'!I127*(1+'Snowball Details'!H$6/12))),0)</f>
        <v>600</v>
      </c>
      <c r="I123" s="26">
        <f>IFERROR(IF(OR('Snowball Details'!I127=0,'Snowball Details'!I127*(1+'Snowball Details'!H$6/12)&lt;'Snowball Details'!H$7),0,IF('Snowball Details'!I127*(1+'Snowball Details'!H$6/12)-'Snowball Details'!H$7&lt;$V123-SUM(G123,E123,C123),'Snowball Details'!I127*(1+'Snowball Details'!H$6/12)-'Snowball Details'!H$7,$V123-SUM(G123,E123,C123))),0)</f>
        <v>0</v>
      </c>
      <c r="J123" s="26">
        <f>IFERROR(IF('Snowball Details'!K127*(1+'Snowball Details'!J$6/12)&gt;='Snowball Details'!J$7,0,'Snowball Details'!J$7-('Snowball Details'!K127*(1+'Snowball Details'!J$6/12))),0)</f>
        <v>560</v>
      </c>
      <c r="K123" s="26">
        <f>IFERROR(IF(OR('Snowball Details'!K127=0,'Snowball Details'!K127*(1+'Snowball Details'!J$6/12)&lt;'Snowball Details'!J$7),0,IF('Snowball Details'!K127*(1+'Snowball Details'!J$6/12)-'Snowball Details'!J$7&lt;$V123-SUM(I123,G123,E123,C123),'Snowball Details'!K127*(1+'Snowball Details'!J$6/12)-'Snowball Details'!J$7,$V123-SUM(I123,G123,E123,C123))),0)</f>
        <v>0</v>
      </c>
      <c r="L123" s="26">
        <f>IFERROR(IF('Snowball Details'!M127*(1+'Snowball Details'!L$6/12)&gt;='Snowball Details'!L$7,0,'Snowball Details'!L$7-('Snowball Details'!M127*(1+'Snowball Details'!L$6/12))),0)</f>
        <v>220</v>
      </c>
      <c r="M123" s="26">
        <f>IFERROR(IF(OR('Snowball Details'!M127=0,'Snowball Details'!M127*(1+'Snowball Details'!L$6/12)&lt;'Snowball Details'!L$7),0,IF('Snowball Details'!M127*(1+'Snowball Details'!L$6/12)-'Snowball Details'!L$7&lt;$V123-SUM(K123,I123,G123,E123,C123),'Snowball Details'!M127*(1+'Snowball Details'!L$6/12)-'Snowball Details'!L$7,$V123-SUM(K123,I123,G123,E123,C123))),0)</f>
        <v>0</v>
      </c>
      <c r="N123" s="26">
        <f>IFERROR(IF('Snowball Details'!O127*(1+'Snowball Details'!N$6/12)&gt;='Snowball Details'!N$7,0,'Snowball Details'!N$7-('Snowball Details'!O127*(1+'Snowball Details'!N$6/12))),0)</f>
        <v>0</v>
      </c>
      <c r="O123" s="26">
        <f>IFERROR(IF(OR('Snowball Details'!O127=0,('Snowball Details'!O127*(1+'Snowball Details'!N$6/12)&lt;'Snowball Details'!N$7)),0,IF('Snowball Details'!O127*(1+'Snowball Details'!N$6/12)-'Snowball Details'!N$7&lt;$V123-SUM(M123,K123,I123,G123,E123,C123),'Snowball Details'!O127*(1+'Snowball Details'!N$6/12)-'Snowball Details'!N$7,$V123-SUM(M123,K123,I123,G123,E123,C123))),0)</f>
        <v>2841</v>
      </c>
      <c r="P123" s="26">
        <f>IFERROR(IF('Snowball Details'!Q127*(1+'Snowball Details'!P$6/12)&gt;='Snowball Details'!P$7,0,'Snowball Details'!P$7-('Snowball Details'!Q127*(1+'Snowball Details'!P$6/12))),0)</f>
        <v>0</v>
      </c>
      <c r="Q123" s="26">
        <f>IFERROR(IF(OR('Snowball Details'!Q127=0,('Snowball Details'!Q127*(1+'Snowball Details'!P$6/12)&lt;'Snowball Details'!P$7)),0,IF('Snowball Details'!Q127*(1+'Snowball Details'!P$6/12)-'Snowball Details'!P$7&lt;$V123-SUM(O123,M123,K123,I123,G123,E123,C123),'Snowball Details'!Q127*(1+'Snowball Details'!P$6/12)-'Snowball Details'!P$7,$V123-SUM(O123,M123,K123,I123,G123,E123,C123))),0)</f>
        <v>0</v>
      </c>
      <c r="R123" s="26">
        <f>IFERROR(IF('Snowball Details'!S127*(1+'Snowball Details'!R$6/12)&gt;='Snowball Details'!R$7,0,'Snowball Details'!R$7-('Snowball Details'!S127*(1+'Snowball Details'!R$6/12))),0)</f>
        <v>0</v>
      </c>
      <c r="S123" s="26">
        <f>IFERROR(IF(OR('Snowball Details'!S127=0,('Snowball Details'!S127*(1+'Snowball Details'!R$6/12)&lt;'Snowball Details'!R$7)),0,IF('Snowball Details'!S127*(1+'Snowball Details'!R$6/12)-'Snowball Details'!R$7&lt;$V123-SUM(Q123,O123,M123,K123,I123,G123,E123,C123),'Snowball Details'!S127*(1+'Snowball Details'!R$6/12)-'Snowball Details'!R$7,$V123-SUM(Q123,O123,M123,K123,I123,G123,E123,C123))),0)</f>
        <v>0</v>
      </c>
      <c r="T123" s="26">
        <f>IFERROR(IF('Snowball Details'!U127*(1+'Snowball Details'!T$6/12)&gt;='Snowball Details'!T$7,0,'Snowball Details'!T$7-('Snowball Details'!U127*(1+'Snowball Details'!T$6/12))),0)</f>
        <v>0</v>
      </c>
      <c r="U123" s="26">
        <f>IFERROR(IF(OR('Snowball Details'!U127=0,('Snowball Details'!U127*(1+'Snowball Details'!T$6/12)&lt;'Snowball Details'!T$7)),0,IF('Snowball Details'!U127*(1+'Snowball Details'!T$6/12)-'Snowball Details'!T$7&lt;$V123-SUM(S123,Q123,O123,M123,K123,I123,G123,E123,C123),'Snowball Details'!U127*(1+'Snowball Details'!T$6/12)-'Snowball Details'!T$7,$V123-SUM(S123,Q123,O123,M123,K123,I123,G123,E123,C123))),0)</f>
        <v>0</v>
      </c>
      <c r="V123" s="26">
        <f t="shared" si="4"/>
        <v>2841</v>
      </c>
      <c r="W123" s="26">
        <f t="shared" si="5"/>
        <v>2841</v>
      </c>
      <c r="X123" s="26">
        <f t="shared" si="6"/>
        <v>0</v>
      </c>
    </row>
    <row r="124" spans="1:24" x14ac:dyDescent="0.35">
      <c r="A124" s="9">
        <f t="shared" si="7"/>
        <v>48611</v>
      </c>
      <c r="B124" s="26">
        <f>IFERROR(IF('Snowball Details'!C128*(1+'Snowball Details'!B$6/12)&gt;='Snowball Details'!B$2+'Snowball Details'!B$7,0,'Snowball Details'!B$2+'Snowball Details'!B$7-('Snowball Details'!C128*(1+'Snowball Details'!B$6/12))),0)</f>
        <v>841</v>
      </c>
      <c r="C124" s="26">
        <f>IFERROR(IF(OR('Snowball Details'!C128=0,'Snowball Details'!C128*(1+'Snowball Details'!B$6/12)&lt;'Snowball Details'!B$7+'Snowball Details'!B$2),0,IF('Snowball Details'!C128*(1+'Snowball Details'!B$6/12)&lt;$V124,'Snowball Details'!C128*(1+'Snowball Details'!B$6/12)-'Snowball Details'!B$2-'Snowball Details'!B$7,SUM(D124,F124,H124,J124,L124,N124,P124,R124,T124))),0)</f>
        <v>0</v>
      </c>
      <c r="D124" s="26">
        <f>IFERROR(IF('Snowball Details'!E128*(1+'Snowball Details'!D$6/12)&gt;='Snowball Details'!D$7,0,'Snowball Details'!D$7-('Snowball Details'!E128*(1+'Snowball Details'!D$6/12))),0)</f>
        <v>240</v>
      </c>
      <c r="E124" s="26">
        <f>IFERROR(IF(OR('Snowball Details'!E128=0,'Snowball Details'!E128*(1+'Snowball Details'!D$6/12)&lt;'Snowball Details'!D$7),0,IF('Snowball Details'!E128*(1+'Snowball Details'!D$6/12)-'Snowball Details'!D$7&lt;$V124,'Snowball Details'!E128*(1+'Snowball Details'!D$6/12)-'Snowball Details'!D$7,SUM($V124-C124))),0)</f>
        <v>0</v>
      </c>
      <c r="F124" s="26">
        <f>IFERROR(IF('Snowball Details'!G128*(1+'Snowball Details'!F$6/12)&gt;='Snowball Details'!F$7,0,'Snowball Details'!F$7-('Snowball Details'!G128*(1+'Snowball Details'!F$6/12))),0)</f>
        <v>380</v>
      </c>
      <c r="G124" s="26">
        <f>IFERROR(IF(OR('Snowball Details'!G128=0,'Snowball Details'!G128*(1+'Snowball Details'!F$6/12)&lt;'Snowball Details'!F$7),0,IF('Snowball Details'!G128*(1+'Snowball Details'!F$6/12)-'Snowball Details'!F$7&lt;$V124-SUM(E124,C124),'Snowball Details'!G128*(1+'Snowball Details'!F$6/12)-'Snowball Details'!F$7,$V124-SUM(E124,C124))),0)</f>
        <v>0</v>
      </c>
      <c r="H124" s="26">
        <f>IFERROR(IF('Snowball Details'!I128*(1+'Snowball Details'!H$6/12)&gt;='Snowball Details'!H$7,0,'Snowball Details'!H$7-('Snowball Details'!I128*(1+'Snowball Details'!H$6/12))),0)</f>
        <v>600</v>
      </c>
      <c r="I124" s="26">
        <f>IFERROR(IF(OR('Snowball Details'!I128=0,'Snowball Details'!I128*(1+'Snowball Details'!H$6/12)&lt;'Snowball Details'!H$7),0,IF('Snowball Details'!I128*(1+'Snowball Details'!H$6/12)-'Snowball Details'!H$7&lt;$V124-SUM(G124,E124,C124),'Snowball Details'!I128*(1+'Snowball Details'!H$6/12)-'Snowball Details'!H$7,$V124-SUM(G124,E124,C124))),0)</f>
        <v>0</v>
      </c>
      <c r="J124" s="26">
        <f>IFERROR(IF('Snowball Details'!K128*(1+'Snowball Details'!J$6/12)&gt;='Snowball Details'!J$7,0,'Snowball Details'!J$7-('Snowball Details'!K128*(1+'Snowball Details'!J$6/12))),0)</f>
        <v>560</v>
      </c>
      <c r="K124" s="26">
        <f>IFERROR(IF(OR('Snowball Details'!K128=0,'Snowball Details'!K128*(1+'Snowball Details'!J$6/12)&lt;'Snowball Details'!J$7),0,IF('Snowball Details'!K128*(1+'Snowball Details'!J$6/12)-'Snowball Details'!J$7&lt;$V124-SUM(I124,G124,E124,C124),'Snowball Details'!K128*(1+'Snowball Details'!J$6/12)-'Snowball Details'!J$7,$V124-SUM(I124,G124,E124,C124))),0)</f>
        <v>0</v>
      </c>
      <c r="L124" s="26">
        <f>IFERROR(IF('Snowball Details'!M128*(1+'Snowball Details'!L$6/12)&gt;='Snowball Details'!L$7,0,'Snowball Details'!L$7-('Snowball Details'!M128*(1+'Snowball Details'!L$6/12))),0)</f>
        <v>220</v>
      </c>
      <c r="M124" s="26">
        <f>IFERROR(IF(OR('Snowball Details'!M128=0,'Snowball Details'!M128*(1+'Snowball Details'!L$6/12)&lt;'Snowball Details'!L$7),0,IF('Snowball Details'!M128*(1+'Snowball Details'!L$6/12)-'Snowball Details'!L$7&lt;$V124-SUM(K124,I124,G124,E124,C124),'Snowball Details'!M128*(1+'Snowball Details'!L$6/12)-'Snowball Details'!L$7,$V124-SUM(K124,I124,G124,E124,C124))),0)</f>
        <v>0</v>
      </c>
      <c r="N124" s="26">
        <f>IFERROR(IF('Snowball Details'!O128*(1+'Snowball Details'!N$6/12)&gt;='Snowball Details'!N$7,0,'Snowball Details'!N$7-('Snowball Details'!O128*(1+'Snowball Details'!N$6/12))),0)</f>
        <v>0</v>
      </c>
      <c r="O124" s="26">
        <f>IFERROR(IF(OR('Snowball Details'!O128=0,('Snowball Details'!O128*(1+'Snowball Details'!N$6/12)&lt;'Snowball Details'!N$7)),0,IF('Snowball Details'!O128*(1+'Snowball Details'!N$6/12)-'Snowball Details'!N$7&lt;$V124-SUM(M124,K124,I124,G124,E124,C124),'Snowball Details'!O128*(1+'Snowball Details'!N$6/12)-'Snowball Details'!N$7,$V124-SUM(M124,K124,I124,G124,E124,C124))),0)</f>
        <v>2841</v>
      </c>
      <c r="P124" s="26">
        <f>IFERROR(IF('Snowball Details'!Q128*(1+'Snowball Details'!P$6/12)&gt;='Snowball Details'!P$7,0,'Snowball Details'!P$7-('Snowball Details'!Q128*(1+'Snowball Details'!P$6/12))),0)</f>
        <v>0</v>
      </c>
      <c r="Q124" s="26">
        <f>IFERROR(IF(OR('Snowball Details'!Q128=0,('Snowball Details'!Q128*(1+'Snowball Details'!P$6/12)&lt;'Snowball Details'!P$7)),0,IF('Snowball Details'!Q128*(1+'Snowball Details'!P$6/12)-'Snowball Details'!P$7&lt;$V124-SUM(O124,M124,K124,I124,G124,E124,C124),'Snowball Details'!Q128*(1+'Snowball Details'!P$6/12)-'Snowball Details'!P$7,$V124-SUM(O124,M124,K124,I124,G124,E124,C124))),0)</f>
        <v>0</v>
      </c>
      <c r="R124" s="26">
        <f>IFERROR(IF('Snowball Details'!S128*(1+'Snowball Details'!R$6/12)&gt;='Snowball Details'!R$7,0,'Snowball Details'!R$7-('Snowball Details'!S128*(1+'Snowball Details'!R$6/12))),0)</f>
        <v>0</v>
      </c>
      <c r="S124" s="26">
        <f>IFERROR(IF(OR('Snowball Details'!S128=0,('Snowball Details'!S128*(1+'Snowball Details'!R$6/12)&lt;'Snowball Details'!R$7)),0,IF('Snowball Details'!S128*(1+'Snowball Details'!R$6/12)-'Snowball Details'!R$7&lt;$V124-SUM(Q124,O124,M124,K124,I124,G124,E124,C124),'Snowball Details'!S128*(1+'Snowball Details'!R$6/12)-'Snowball Details'!R$7,$V124-SUM(Q124,O124,M124,K124,I124,G124,E124,C124))),0)</f>
        <v>0</v>
      </c>
      <c r="T124" s="26">
        <f>IFERROR(IF('Snowball Details'!U128*(1+'Snowball Details'!T$6/12)&gt;='Snowball Details'!T$7,0,'Snowball Details'!T$7-('Snowball Details'!U128*(1+'Snowball Details'!T$6/12))),0)</f>
        <v>0</v>
      </c>
      <c r="U124" s="26">
        <f>IFERROR(IF(OR('Snowball Details'!U128=0,('Snowball Details'!U128*(1+'Snowball Details'!T$6/12)&lt;'Snowball Details'!T$7)),0,IF('Snowball Details'!U128*(1+'Snowball Details'!T$6/12)-'Snowball Details'!T$7&lt;$V124-SUM(S124,Q124,O124,M124,K124,I124,G124,E124,C124),'Snowball Details'!U128*(1+'Snowball Details'!T$6/12)-'Snowball Details'!T$7,$V124-SUM(S124,Q124,O124,M124,K124,I124,G124,E124,C124))),0)</f>
        <v>0</v>
      </c>
      <c r="V124" s="26">
        <f t="shared" si="4"/>
        <v>2841</v>
      </c>
      <c r="W124" s="26">
        <f t="shared" si="5"/>
        <v>2841</v>
      </c>
      <c r="X124" s="26">
        <f t="shared" si="6"/>
        <v>0</v>
      </c>
    </row>
    <row r="125" spans="1:24" x14ac:dyDescent="0.35">
      <c r="A125" s="9">
        <f t="shared" si="7"/>
        <v>48639</v>
      </c>
      <c r="B125" s="26">
        <f>IFERROR(IF('Snowball Details'!C129*(1+'Snowball Details'!B$6/12)&gt;='Snowball Details'!B$2+'Snowball Details'!B$7,0,'Snowball Details'!B$2+'Snowball Details'!B$7-('Snowball Details'!C129*(1+'Snowball Details'!B$6/12))),0)</f>
        <v>841</v>
      </c>
      <c r="C125" s="26">
        <f>IFERROR(IF(OR('Snowball Details'!C129=0,'Snowball Details'!C129*(1+'Snowball Details'!B$6/12)&lt;'Snowball Details'!B$7+'Snowball Details'!B$2),0,IF('Snowball Details'!C129*(1+'Snowball Details'!B$6/12)&lt;$V125,'Snowball Details'!C129*(1+'Snowball Details'!B$6/12)-'Snowball Details'!B$2-'Snowball Details'!B$7,SUM(D125,F125,H125,J125,L125,N125,P125,R125,T125))),0)</f>
        <v>0</v>
      </c>
      <c r="D125" s="26">
        <f>IFERROR(IF('Snowball Details'!E129*(1+'Snowball Details'!D$6/12)&gt;='Snowball Details'!D$7,0,'Snowball Details'!D$7-('Snowball Details'!E129*(1+'Snowball Details'!D$6/12))),0)</f>
        <v>240</v>
      </c>
      <c r="E125" s="26">
        <f>IFERROR(IF(OR('Snowball Details'!E129=0,'Snowball Details'!E129*(1+'Snowball Details'!D$6/12)&lt;'Snowball Details'!D$7),0,IF('Snowball Details'!E129*(1+'Snowball Details'!D$6/12)-'Snowball Details'!D$7&lt;$V125,'Snowball Details'!E129*(1+'Snowball Details'!D$6/12)-'Snowball Details'!D$7,SUM($V125-C125))),0)</f>
        <v>0</v>
      </c>
      <c r="F125" s="26">
        <f>IFERROR(IF('Snowball Details'!G129*(1+'Snowball Details'!F$6/12)&gt;='Snowball Details'!F$7,0,'Snowball Details'!F$7-('Snowball Details'!G129*(1+'Snowball Details'!F$6/12))),0)</f>
        <v>380</v>
      </c>
      <c r="G125" s="26">
        <f>IFERROR(IF(OR('Snowball Details'!G129=0,'Snowball Details'!G129*(1+'Snowball Details'!F$6/12)&lt;'Snowball Details'!F$7),0,IF('Snowball Details'!G129*(1+'Snowball Details'!F$6/12)-'Snowball Details'!F$7&lt;$V125-SUM(E125,C125),'Snowball Details'!G129*(1+'Snowball Details'!F$6/12)-'Snowball Details'!F$7,$V125-SUM(E125,C125))),0)</f>
        <v>0</v>
      </c>
      <c r="H125" s="26">
        <f>IFERROR(IF('Snowball Details'!I129*(1+'Snowball Details'!H$6/12)&gt;='Snowball Details'!H$7,0,'Snowball Details'!H$7-('Snowball Details'!I129*(1+'Snowball Details'!H$6/12))),0)</f>
        <v>600</v>
      </c>
      <c r="I125" s="26">
        <f>IFERROR(IF(OR('Snowball Details'!I129=0,'Snowball Details'!I129*(1+'Snowball Details'!H$6/12)&lt;'Snowball Details'!H$7),0,IF('Snowball Details'!I129*(1+'Snowball Details'!H$6/12)-'Snowball Details'!H$7&lt;$V125-SUM(G125,E125,C125),'Snowball Details'!I129*(1+'Snowball Details'!H$6/12)-'Snowball Details'!H$7,$V125-SUM(G125,E125,C125))),0)</f>
        <v>0</v>
      </c>
      <c r="J125" s="26">
        <f>IFERROR(IF('Snowball Details'!K129*(1+'Snowball Details'!J$6/12)&gt;='Snowball Details'!J$7,0,'Snowball Details'!J$7-('Snowball Details'!K129*(1+'Snowball Details'!J$6/12))),0)</f>
        <v>560</v>
      </c>
      <c r="K125" s="26">
        <f>IFERROR(IF(OR('Snowball Details'!K129=0,'Snowball Details'!K129*(1+'Snowball Details'!J$6/12)&lt;'Snowball Details'!J$7),0,IF('Snowball Details'!K129*(1+'Snowball Details'!J$6/12)-'Snowball Details'!J$7&lt;$V125-SUM(I125,G125,E125,C125),'Snowball Details'!K129*(1+'Snowball Details'!J$6/12)-'Snowball Details'!J$7,$V125-SUM(I125,G125,E125,C125))),0)</f>
        <v>0</v>
      </c>
      <c r="L125" s="26">
        <f>IFERROR(IF('Snowball Details'!M129*(1+'Snowball Details'!L$6/12)&gt;='Snowball Details'!L$7,0,'Snowball Details'!L$7-('Snowball Details'!M129*(1+'Snowball Details'!L$6/12))),0)</f>
        <v>220</v>
      </c>
      <c r="M125" s="26">
        <f>IFERROR(IF(OR('Snowball Details'!M129=0,'Snowball Details'!M129*(1+'Snowball Details'!L$6/12)&lt;'Snowball Details'!L$7),0,IF('Snowball Details'!M129*(1+'Snowball Details'!L$6/12)-'Snowball Details'!L$7&lt;$V125-SUM(K125,I125,G125,E125,C125),'Snowball Details'!M129*(1+'Snowball Details'!L$6/12)-'Snowball Details'!L$7,$V125-SUM(K125,I125,G125,E125,C125))),0)</f>
        <v>0</v>
      </c>
      <c r="N125" s="26">
        <f>IFERROR(IF('Snowball Details'!O129*(1+'Snowball Details'!N$6/12)&gt;='Snowball Details'!N$7,0,'Snowball Details'!N$7-('Snowball Details'!O129*(1+'Snowball Details'!N$6/12))),0)</f>
        <v>0</v>
      </c>
      <c r="O125" s="26">
        <f>IFERROR(IF(OR('Snowball Details'!O129=0,('Snowball Details'!O129*(1+'Snowball Details'!N$6/12)&lt;'Snowball Details'!N$7)),0,IF('Snowball Details'!O129*(1+'Snowball Details'!N$6/12)-'Snowball Details'!N$7&lt;$V125-SUM(M125,K125,I125,G125,E125,C125),'Snowball Details'!O129*(1+'Snowball Details'!N$6/12)-'Snowball Details'!N$7,$V125-SUM(M125,K125,I125,G125,E125,C125))),0)</f>
        <v>2841</v>
      </c>
      <c r="P125" s="26">
        <f>IFERROR(IF('Snowball Details'!Q129*(1+'Snowball Details'!P$6/12)&gt;='Snowball Details'!P$7,0,'Snowball Details'!P$7-('Snowball Details'!Q129*(1+'Snowball Details'!P$6/12))),0)</f>
        <v>0</v>
      </c>
      <c r="Q125" s="26">
        <f>IFERROR(IF(OR('Snowball Details'!Q129=0,('Snowball Details'!Q129*(1+'Snowball Details'!P$6/12)&lt;'Snowball Details'!P$7)),0,IF('Snowball Details'!Q129*(1+'Snowball Details'!P$6/12)-'Snowball Details'!P$7&lt;$V125-SUM(O125,M125,K125,I125,G125,E125,C125),'Snowball Details'!Q129*(1+'Snowball Details'!P$6/12)-'Snowball Details'!P$7,$V125-SUM(O125,M125,K125,I125,G125,E125,C125))),0)</f>
        <v>0</v>
      </c>
      <c r="R125" s="26">
        <f>IFERROR(IF('Snowball Details'!S129*(1+'Snowball Details'!R$6/12)&gt;='Snowball Details'!R$7,0,'Snowball Details'!R$7-('Snowball Details'!S129*(1+'Snowball Details'!R$6/12))),0)</f>
        <v>0</v>
      </c>
      <c r="S125" s="26">
        <f>IFERROR(IF(OR('Snowball Details'!S129=0,('Snowball Details'!S129*(1+'Snowball Details'!R$6/12)&lt;'Snowball Details'!R$7)),0,IF('Snowball Details'!S129*(1+'Snowball Details'!R$6/12)-'Snowball Details'!R$7&lt;$V125-SUM(Q125,O125,M125,K125,I125,G125,E125,C125),'Snowball Details'!S129*(1+'Snowball Details'!R$6/12)-'Snowball Details'!R$7,$V125-SUM(Q125,O125,M125,K125,I125,G125,E125,C125))),0)</f>
        <v>0</v>
      </c>
      <c r="T125" s="26">
        <f>IFERROR(IF('Snowball Details'!U129*(1+'Snowball Details'!T$6/12)&gt;='Snowball Details'!T$7,0,'Snowball Details'!T$7-('Snowball Details'!U129*(1+'Snowball Details'!T$6/12))),0)</f>
        <v>0</v>
      </c>
      <c r="U125" s="26">
        <f>IFERROR(IF(OR('Snowball Details'!U129=0,('Snowball Details'!U129*(1+'Snowball Details'!T$6/12)&lt;'Snowball Details'!T$7)),0,IF('Snowball Details'!U129*(1+'Snowball Details'!T$6/12)-'Snowball Details'!T$7&lt;$V125-SUM(S125,Q125,O125,M125,K125,I125,G125,E125,C125),'Snowball Details'!U129*(1+'Snowball Details'!T$6/12)-'Snowball Details'!T$7,$V125-SUM(S125,Q125,O125,M125,K125,I125,G125,E125,C125))),0)</f>
        <v>0</v>
      </c>
      <c r="V125" s="26">
        <f t="shared" si="4"/>
        <v>2841</v>
      </c>
      <c r="W125" s="26">
        <f t="shared" si="5"/>
        <v>2841</v>
      </c>
      <c r="X125" s="26">
        <f t="shared" si="6"/>
        <v>0</v>
      </c>
    </row>
    <row r="126" spans="1:24" x14ac:dyDescent="0.35">
      <c r="A126" s="28"/>
    </row>
    <row r="127" spans="1:24" x14ac:dyDescent="0.35">
      <c r="A127" t="s">
        <v>17</v>
      </c>
    </row>
    <row r="128" spans="1:24" x14ac:dyDescent="0.35">
      <c r="A128" s="28"/>
    </row>
    <row r="129" spans="1:1" x14ac:dyDescent="0.35">
      <c r="A129" s="28"/>
    </row>
    <row r="130" spans="1:1" x14ac:dyDescent="0.35">
      <c r="A130" s="28"/>
    </row>
    <row r="131" spans="1:1" x14ac:dyDescent="0.35">
      <c r="A131" s="28"/>
    </row>
    <row r="132" spans="1:1" x14ac:dyDescent="0.35">
      <c r="A132" s="28"/>
    </row>
    <row r="133" spans="1:1" x14ac:dyDescent="0.35">
      <c r="A133" s="28"/>
    </row>
    <row r="134" spans="1:1" x14ac:dyDescent="0.35">
      <c r="A134" s="28"/>
    </row>
    <row r="135" spans="1:1" x14ac:dyDescent="0.35">
      <c r="A135" s="28"/>
    </row>
  </sheetData>
  <sheetProtection sheet="1" objects="1" scenarios="1" formatCells="0" formatColumns="0" formatRows="0" insertColumns="0" insertRows="0" deleteColumns="0" deleteRows="0"/>
  <mergeCells count="10">
    <mergeCell ref="N2:O2"/>
    <mergeCell ref="P2:Q2"/>
    <mergeCell ref="R2:S2"/>
    <mergeCell ref="T2:U2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Snowball Details</vt:lpstr>
      <vt:lpstr>Allocation Table</vt:lpstr>
      <vt:lpstr>'Snowball Details'!Print_Titles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romah</dc:creator>
  <cp:lastModifiedBy>Aldridge, Nicholl</cp:lastModifiedBy>
  <cp:lastPrinted>2023-02-12T01:21:04Z</cp:lastPrinted>
  <dcterms:created xsi:type="dcterms:W3CDTF">2022-08-26T01:19:15Z</dcterms:created>
  <dcterms:modified xsi:type="dcterms:W3CDTF">2023-10-24T02:03:55Z</dcterms:modified>
</cp:coreProperties>
</file>